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3045" windowWidth="19320" windowHeight="5730" tabRatio="866" activeTab="3"/>
  </bookViews>
  <sheets>
    <sheet name="Стр.1" sheetId="1" r:id="rId1"/>
    <sheet name="Стр.2" sheetId="2" r:id="rId2"/>
    <sheet name="баланс" sheetId="3" r:id="rId3"/>
    <sheet name="Т2 2019" sheetId="4" r:id="rId4"/>
    <sheet name="Т2 2020" sheetId="5" r:id="rId5"/>
    <sheet name="Т2 2021" sheetId="6" r:id="rId6"/>
    <sheet name="Т 2.1" sheetId="7" r:id="rId7"/>
    <sheet name="Т 3.4" sheetId="8" r:id="rId8"/>
    <sheet name="Р 1.1" sheetId="9" r:id="rId9"/>
    <sheet name="Р 1.4" sheetId="10" r:id="rId10"/>
    <sheet name="Р 2,3,4" sheetId="11" r:id="rId11"/>
    <sheet name="Р 5.5,5.6" sheetId="12" r:id="rId12"/>
    <sheet name="5.7бюд" sheetId="13" r:id="rId13"/>
  </sheets>
  <definedNames>
    <definedName name="_xlnm.Print_Area" localSheetId="12">'5.7бюд'!$A$1:$E$32</definedName>
    <definedName name="_xlnm.Print_Area" localSheetId="2">'баланс'!$A$1:$E$28</definedName>
    <definedName name="_xlnm.Print_Area" localSheetId="8">'Р 1.1'!$A$1:$J$33</definedName>
    <definedName name="_xlnm.Print_Area" localSheetId="9">'Р 1.4'!$A$1:$D$27</definedName>
    <definedName name="_xlnm.Print_Area" localSheetId="10">'Р 2,3,4'!$A$1:$F$50</definedName>
    <definedName name="_xlnm.Print_Area" localSheetId="11">'Р 5.5,5.6'!$A$1:$E$76</definedName>
    <definedName name="_xlnm.Print_Area" localSheetId="1">'Стр.2'!$A$1:$ED$21</definedName>
    <definedName name="_xlnm.Print_Area" localSheetId="6">'Т 2.1'!$A$1:$L$15</definedName>
    <definedName name="_xlnm.Print_Area" localSheetId="7">'Т 3.4'!$A$1:$C$30</definedName>
    <definedName name="_xlnm.Print_Area" localSheetId="3">'Т2 2019'!$A$1:$L$47</definedName>
    <definedName name="_xlnm.Print_Area" localSheetId="4">'Т2 2020'!$A$1:$L$47</definedName>
    <definedName name="_xlnm.Print_Area" localSheetId="5">'Т2 2021'!$A$1:$L$47</definedName>
  </definedNames>
  <calcPr fullCalcOnLoad="1"/>
</workbook>
</file>

<file path=xl/sharedStrings.xml><?xml version="1.0" encoding="utf-8"?>
<sst xmlns="http://schemas.openxmlformats.org/spreadsheetml/2006/main" count="719" uniqueCount="345">
  <si>
    <t>Таблица 2</t>
  </si>
  <si>
    <t>Показатели по поступлениям</t>
  </si>
  <si>
    <t>и выплатам учреждения (подразделения)</t>
  </si>
  <si>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</si>
  <si>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</si>
  <si>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</si>
  <si>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</si>
  <si>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</si>
  <si>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</si>
  <si>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</si>
  <si>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</si>
  <si>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</si>
  <si>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</si>
  <si>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</si>
  <si>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</si>
  <si>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</si>
  <si>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</si>
  <si>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</si>
  <si>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</si>
  <si>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</si>
  <si>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</si>
  <si>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</si>
  <si>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</si>
  <si>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</si>
  <si>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</si>
  <si>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</si>
  <si>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</si>
  <si>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</si>
  <si>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</si>
  <si>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</si>
  <si>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</si>
  <si>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</si>
  <si>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</si>
  <si>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</si>
  <si>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</si>
  <si>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</si>
  <si>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</si>
  <si>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</si>
  <si>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</si>
  <si>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 xml:space="preserve">            1.1. Расчеты (обоснования) расходов на оплату труда</t>
  </si>
  <si>
    <t>N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</si>
  <si>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</si>
  <si>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</si>
  <si>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</si>
  <si>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</si>
  <si>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</si>
  <si>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</si>
  <si>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</si>
  <si>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</si>
  <si>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Итого:</t>
  </si>
  <si>
    <t>x</t>
  </si>
  <si>
    <t>Наименование расходов</t>
  </si>
  <si>
    <t>Налоговая база, руб.</t>
  </si>
  <si>
    <t>Ставка налога, %</t>
  </si>
  <si>
    <t>Сумма исчисленного налога, подлежащего уплате, руб. (гр. 3 x гр. 4 / 100)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</si>
  <si>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</si>
  <si>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</si>
  <si>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</si>
  <si>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</si>
  <si>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1.1.</t>
  </si>
  <si>
    <t>по ставке 22,0%</t>
  </si>
  <si>
    <t>1.2.</t>
  </si>
  <si>
    <t>по ставке 10,0%</t>
  </si>
  <si>
    <t>1.3.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</si>
  <si>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</si>
  <si>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</si>
  <si>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2.1.</t>
  </si>
  <si>
    <t>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</si>
  <si>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</si>
  <si>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</si>
  <si>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</si>
  <si>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</si>
  <si>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</si>
  <si>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0,_% &lt;*&gt;</t>
  </si>
  <si>
    <t>2.5.</t>
  </si>
  <si>
    <t>Страховые взносы в Федеральный фонд обязательного медицинского страхования, всего (по ставке 5,1%)</t>
  </si>
  <si>
    <t>Налог на имущество</t>
  </si>
  <si>
    <t>Младший обслуживающий персонал</t>
  </si>
  <si>
    <t>Количество номеров</t>
  </si>
  <si>
    <t>Количество платежей в год</t>
  </si>
  <si>
    <t>Стоимость за единицу, руб.</t>
  </si>
  <si>
    <t>Сумма, руб. (гр. 3 x гр. 4 x гр. 5)</t>
  </si>
  <si>
    <t>Размер потребления ресурсов</t>
  </si>
  <si>
    <t>Тариф (с учетом НДС), руб.</t>
  </si>
  <si>
    <t>Индексация, %</t>
  </si>
  <si>
    <t>Сумма, руб. (гр. 4 x гр. 5 x гр. 6)</t>
  </si>
  <si>
    <t>Количество</t>
  </si>
  <si>
    <t xml:space="preserve">                          по содержанию имущества</t>
  </si>
  <si>
    <t>Объект</t>
  </si>
  <si>
    <t>Количество работ (услуг)</t>
  </si>
  <si>
    <t>Стоимость работ (услуг), руб.</t>
  </si>
  <si>
    <t>Количество договоров</t>
  </si>
  <si>
    <t>Стоимость услуги, руб.</t>
  </si>
  <si>
    <t>Средняя стоимость, руб.</t>
  </si>
  <si>
    <t>Сумма, руб. (гр. 2 x гр. 3)</t>
  </si>
  <si>
    <t>Сведения о средствах, поступающих</t>
  </si>
  <si>
    <t xml:space="preserve">            во временное распоряжение учреждения (подразделения)</t>
  </si>
  <si>
    <t>Сумма (руб., с точностью до двух знаков после запятой - 0,00)</t>
  </si>
  <si>
    <t>Поступление</t>
  </si>
  <si>
    <t>Выбытие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</si>
  <si>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</si>
  <si>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</si>
  <si>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</si>
  <si>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</si>
  <si>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</si>
  <si>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</si>
  <si>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</si>
  <si>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Таблица 1.4</t>
  </si>
  <si>
    <t>Таблица 3</t>
  </si>
  <si>
    <t>Таблица 4</t>
  </si>
  <si>
    <t xml:space="preserve">Фонд оплаты труда в год, руб. </t>
  </si>
  <si>
    <t>безвозмездные перечисления организациям</t>
  </si>
  <si>
    <t>страхование в Пенсионный фонд Российской Федерации, в Фонд</t>
  </si>
  <si>
    <t>социального страхования Российской Федерации, в Федеральный</t>
  </si>
  <si>
    <t xml:space="preserve"> фонд обязательного медицинского страхования</t>
  </si>
  <si>
    <t>субсидии на финансовое обеспечение выполнения муниципального задания из бюджетов всех уровней</t>
  </si>
  <si>
    <t>III. Расчеты (обоснования) плановых показателей по выплатам, использование при формировании Плана</t>
  </si>
  <si>
    <t>10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</si>
  <si>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</si>
  <si>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</si>
  <si>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</si>
  <si>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</si>
  <si>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</si>
  <si>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</si>
  <si>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</si>
  <si>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</si>
  <si>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</si>
  <si>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</si>
  <si>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</si>
  <si>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</si>
  <si>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</si>
  <si>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</si>
  <si>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</si>
  <si>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</si>
  <si>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</si>
  <si>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</si>
  <si>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</si>
  <si>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</si>
  <si>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на 2017</t>
  </si>
  <si>
    <t xml:space="preserve"> год</t>
  </si>
  <si>
    <t>Дата</t>
  </si>
  <si>
    <t xml:space="preserve">Наименование </t>
  </si>
  <si>
    <t>по ОКПО</t>
  </si>
  <si>
    <t>муниципального</t>
  </si>
  <si>
    <t>учреждения</t>
  </si>
  <si>
    <t>(подразделения)</t>
  </si>
  <si>
    <t>383</t>
  </si>
  <si>
    <t xml:space="preserve">Наименование органа, </t>
  </si>
  <si>
    <t>осуществляющего</t>
  </si>
  <si>
    <t xml:space="preserve">функции и полномочия </t>
  </si>
  <si>
    <t>учредителя</t>
  </si>
  <si>
    <t xml:space="preserve">Адрес фактического </t>
  </si>
  <si>
    <t>местонахождения</t>
  </si>
  <si>
    <t>Итого по объекту</t>
  </si>
  <si>
    <t>Натуральные показатели</t>
  </si>
  <si>
    <t>Тариф (сумма по договору на единицу, руб.</t>
  </si>
  <si>
    <t>Итого по видам услуг</t>
  </si>
  <si>
    <t>Услуги местной и внутризонновой связи (телефон)</t>
  </si>
  <si>
    <t>Услуги интернет связи по передаче данных, доступ в компьютерную сеть</t>
  </si>
  <si>
    <t>Показатели выплат по расходам</t>
  </si>
  <si>
    <t>на закупку товаров, работ, услуг учреждения (подразделения)</t>
  </si>
  <si>
    <t>Таблица 2.1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</si>
  <si>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</si>
  <si>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</si>
  <si>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</si>
  <si>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</si>
  <si>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</si>
  <si>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2019 год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</si>
  <si>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</si>
  <si>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</si>
  <si>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</si>
  <si>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Приобретение канц.товаров бумага для принтера</t>
  </si>
  <si>
    <t>Дез. ср-во «Аламинол», 1л</t>
  </si>
  <si>
    <t>Дез. Ср-во с моющим эфф. «Ника-2», 1л.</t>
  </si>
  <si>
    <t>Дез. Таблетки «Абактерил-хлор», 1кг, 300таб.</t>
  </si>
  <si>
    <t>Мыло хозяйственное 140г 72% СОЛНЫШКО в обертке</t>
  </si>
  <si>
    <t>Мыло туалетное 100г ДЕТСКОЕ</t>
  </si>
  <si>
    <t>Порошок стиральный детский УШАСТЫЙ НЯНЬ 4, 5кг универсальный</t>
  </si>
  <si>
    <t>УТВЕРЖДАЮ</t>
  </si>
  <si>
    <t>Администрация ГО г. Сибай РБ</t>
  </si>
  <si>
    <t>(наименование органа, осуществляющего функции 
и полномочия учредителя, распорядителя средств бюджета городского округа город Сибай Республики Башкортостан муниципального учреждения)</t>
  </si>
  <si>
    <t>Руководитель</t>
  </si>
  <si>
    <t>(уполномоченное лицо)</t>
  </si>
  <si>
    <t>Глава Администрации</t>
  </si>
  <si>
    <t>(должность)</t>
  </si>
  <si>
    <t>и плановый период 2018 и 2019 года</t>
  </si>
  <si>
    <t>Коды</t>
  </si>
  <si>
    <t>Глава по БК</t>
  </si>
  <si>
    <t>775</t>
  </si>
  <si>
    <t>ИНН</t>
  </si>
  <si>
    <t>КПП</t>
  </si>
  <si>
    <t>по ОКТМО</t>
  </si>
  <si>
    <t>единица измерения по ОКЕИ</t>
  </si>
  <si>
    <t>026701001</t>
  </si>
  <si>
    <t xml:space="preserve">код по реестру участников бюджетного </t>
  </si>
  <si>
    <t>процесса, а также юридических лиц, не</t>
  </si>
  <si>
    <t>являющихся участниками бюджетного</t>
  </si>
  <si>
    <t>января</t>
  </si>
  <si>
    <t>Администрация городского округа город Сибай Республики Башкортостан</t>
  </si>
  <si>
    <t xml:space="preserve">Единица измерения: </t>
  </si>
  <si>
    <t>рубль</t>
  </si>
  <si>
    <t>I. Сведения о деятельности муниципального учреждения городского округа город Сибай Республики Башкортостан (подразделения)</t>
  </si>
  <si>
    <t xml:space="preserve">1.2. Виды деятельности муниципального учреждения городского округа город Сибай Республики Башкортостан (подразделения): </t>
  </si>
  <si>
    <t xml:space="preserve">1.3. Перечень услуг (работ), осуществляемых на платной (частично платной) основе: </t>
  </si>
  <si>
    <t>Сумма, руб.</t>
  </si>
  <si>
    <t>5.1</t>
  </si>
  <si>
    <t>0001</t>
  </si>
  <si>
    <t>010</t>
  </si>
  <si>
    <t>020</t>
  </si>
  <si>
    <t>030</t>
  </si>
  <si>
    <t>040</t>
  </si>
  <si>
    <t>Источник финансового обеспечения бюджет субсидии на финансовое обеспечение выполнения муниципального задания из  бюджета городского округа город Сибай Республики Башкортостан</t>
  </si>
  <si>
    <t>80743000</t>
  </si>
  <si>
    <t>на 01.01.2019 г.</t>
  </si>
  <si>
    <t>по 223 фз  учреждения : Шифа, Юлдаш</t>
  </si>
  <si>
    <t>остальные по 44 ФЗ</t>
  </si>
  <si>
    <t>Все расходы по строке 2001</t>
  </si>
  <si>
    <t>Исполнитель</t>
  </si>
  <si>
    <t>АУП</t>
  </si>
  <si>
    <t>Местный</t>
  </si>
  <si>
    <t>Налог на землю</t>
  </si>
  <si>
    <t>Негативное воздействие на окружающую среду</t>
  </si>
  <si>
    <t>Электроэнергия</t>
  </si>
  <si>
    <t>Теплоэнергия</t>
  </si>
  <si>
    <t>Водоотведение</t>
  </si>
  <si>
    <t>Водоснабжение</t>
  </si>
  <si>
    <t>Зарядка огнетушителей</t>
  </si>
  <si>
    <t>Замер сопротивлений изоляции проводов</t>
  </si>
  <si>
    <t>Техническое обслуживание средств охранной сигнализации</t>
  </si>
  <si>
    <t>Техническое обслуживание средств пожарной сигнализации</t>
  </si>
  <si>
    <t>Техническое облуживание электрических сетей</t>
  </si>
  <si>
    <t>Техническое обслуживание горячего водоснабжения, канализации, отопления</t>
  </si>
  <si>
    <t>Техническое обслуживание сигнала в пожарную часть</t>
  </si>
  <si>
    <t>Текущий ремонт помещений</t>
  </si>
  <si>
    <t>Дератизация, дезинсекция</t>
  </si>
  <si>
    <t>Содержание в чистоте помещений</t>
  </si>
  <si>
    <t>Услуги охраны</t>
  </si>
  <si>
    <t>Медицинский осмотр персонала</t>
  </si>
  <si>
    <t>Услуги нотариуса</t>
  </si>
  <si>
    <t>Подписка на периодические издания</t>
  </si>
  <si>
    <t>Курсы повышения квалификации</t>
  </si>
  <si>
    <t xml:space="preserve">оплата труда  </t>
  </si>
  <si>
    <t>начисления на выплаты по оплате труда</t>
  </si>
  <si>
    <t xml:space="preserve">прочие выплаты </t>
  </si>
  <si>
    <t>уплата налогов,входящих в группу налога на имущество</t>
  </si>
  <si>
    <t>уплата иных налогов</t>
  </si>
  <si>
    <t>уплата штрафов, пеней за несвоевременную уплату налогов и сборов</t>
  </si>
  <si>
    <t>Директор КУ ЦБ-главный бухгалтер</t>
  </si>
  <si>
    <t>Хамидуллина Н.В.</t>
  </si>
  <si>
    <t>тел: 8(34775)2-88-11</t>
  </si>
  <si>
    <t xml:space="preserve">          1. Расчеты (обоснования) выплат персоналу </t>
  </si>
  <si>
    <t>Код видов расходов    111</t>
  </si>
  <si>
    <t>Код видов расходов    112</t>
  </si>
  <si>
    <t>Код видов расходов    119</t>
  </si>
  <si>
    <t>Код видов расходов  850</t>
  </si>
  <si>
    <t>Код видов расходов  244</t>
  </si>
  <si>
    <t>Источник финансового обеспечения средства от предпринимательской и иной приносящей доход деятельности</t>
  </si>
  <si>
    <t>ИТОГО 211</t>
  </si>
  <si>
    <t xml:space="preserve">1.1. . Цели деятельности муниципального учреждения городского округа город Сибай Республики Башкортостан (подразделения): </t>
  </si>
  <si>
    <t>обеспечение реализации права граждан на получение начального общего образования, основного общего образования среднего (полного) общего образования</t>
  </si>
  <si>
    <t>1)   Образовательная деятельность по реализации  муниципальных общеобразовательных программ(включающие федеральный  и республиканский  компоненты)  начального общего, основного общего, среднего (полного) общего образования</t>
  </si>
  <si>
    <t>2)   Реализует дополнительные образовательные программы и   может оказывать  дополнительные услуги, в том числе платные, за пределами основных общеобразовательных программ, определяющих статус Учреждения</t>
  </si>
  <si>
    <t>• обучение  обучающихся   по  дополнительным  образовательным  программам (за  пределами  муниципальных  образовательных  стандартов);</t>
  </si>
  <si>
    <t>• углубленное изучение отдельных дисциплин (за пределами муниципальных образовательных стандартов);</t>
  </si>
  <si>
    <t>•дополнительное образование населению, включая кружки по интересам (игра на музыкальных инструментах, фотографирование, кино – видео – радиолюбительское дело, авиамоделизм, кройка и шитье, вязание, домоводство, хореография, вокал, ИЗО, народные промыслы, шахматы, туризм  и.т.д.), спортивные секции  и т.д.;</t>
  </si>
  <si>
    <t xml:space="preserve">• курсы  по подготовке обучающихся и населения к сдаче  ЕГЭ и ГИА; </t>
  </si>
  <si>
    <t xml:space="preserve">• учебно-производственная  деятельность,  реализуемая  учебными  мастерскими населению; </t>
  </si>
  <si>
    <t>• предоставление  услуг  библиотеки,  музея,  спортивных  сооружений, вычислительной  техники,  оргтехники;</t>
  </si>
  <si>
    <t>• предоставление  дистанционного  обучения,  оказание  услуг  по использованию  Интернет  населению;</t>
  </si>
  <si>
    <t>• подготовительные курсы будущих первоклассников;</t>
  </si>
  <si>
    <t>• услуги  логопедической  и  психологической  помощи.</t>
  </si>
  <si>
    <t>Директор</t>
  </si>
  <si>
    <t>Заместители директора по УР,ВР</t>
  </si>
  <si>
    <t>Учителя</t>
  </si>
  <si>
    <t>Прочие педагогические работники</t>
  </si>
  <si>
    <t>Аттестаты</t>
  </si>
  <si>
    <t>Изготовление тех паспорта</t>
  </si>
  <si>
    <t>Приобретение книжной продукции, обеспечивающих возможность реализации образовательных требований ФГОС ДОО</t>
  </si>
  <si>
    <t>Иные расходы</t>
  </si>
  <si>
    <t xml:space="preserve">Муниципальное общеобразовательное бюджетное учреждение "Средняя общеобразовательная школа №11" городского округа город Сибай Республики Башкортостан </t>
  </si>
  <si>
    <t>453845,Россия, Республика Башкортостан, город Сибай, улица Гаражная,  1</t>
  </si>
  <si>
    <t>0267007303</t>
  </si>
  <si>
    <t>Дирктор МОБУ СОШ № 11</t>
  </si>
  <si>
    <t>Библиотекарь</t>
  </si>
  <si>
    <t>Здание МОБУ СОШ № 11</t>
  </si>
  <si>
    <t>Испытание пожарных кранов</t>
  </si>
  <si>
    <t>45318403</t>
  </si>
  <si>
    <t>Таблица 1</t>
  </si>
  <si>
    <t>Таблица 2.2</t>
  </si>
  <si>
    <t>Таблица 2.3</t>
  </si>
  <si>
    <t>1.2. Расчеты (обоснования) выплат персоналу при направлении</t>
  </si>
  <si>
    <t xml:space="preserve">                       в служебные командировки</t>
  </si>
  <si>
    <t>х</t>
  </si>
  <si>
    <t>Командировочные расходы при направлении в служебные командировки</t>
  </si>
  <si>
    <t>1.3. Расчеты (обоснования) страховых взносов на обязательное</t>
  </si>
  <si>
    <t xml:space="preserve"> 2. Расчет (обоснование) расходов на уплату налогов,сборов и иных платежей</t>
  </si>
  <si>
    <t>3.1. Расчет (обоснование) расходов на оплату услуг связи</t>
  </si>
  <si>
    <t xml:space="preserve">      3.2. Расчет (обоснование) расходов на оплату коммунальных услуг</t>
  </si>
  <si>
    <t>3. Расчет (обоснование) расходов на закупку товаров, работ, услуг</t>
  </si>
  <si>
    <t xml:space="preserve">         3.3. Расчет (обоснование) расходов на оплату работ, услуг</t>
  </si>
  <si>
    <t>3.4. Расчет (обоснование) расходов на оплату прочих работ, услуг</t>
  </si>
  <si>
    <t>3.5. Расчет (обоснование) расходов на оплату прочих работ, услуг</t>
  </si>
  <si>
    <t>материальных запасов</t>
  </si>
  <si>
    <t>Р.А. Афзалов</t>
  </si>
  <si>
    <r>
      <t xml:space="preserve">1.4. Общая балансовая стоимость недвижимого муниципального имущества </t>
    </r>
    <r>
      <rPr>
        <b/>
        <sz val="12"/>
        <rFont val="Times New Roman"/>
        <family val="1"/>
      </rPr>
      <t>на 01.01.2018 -   8 537 308,35 руб.</t>
    </r>
  </si>
  <si>
    <r>
      <t xml:space="preserve">1.5. Общая балансовая стоимость движимого муниципального имущества </t>
    </r>
    <r>
      <rPr>
        <b/>
        <sz val="12"/>
        <rFont val="Times New Roman"/>
        <family val="1"/>
      </rPr>
      <t xml:space="preserve">на 01.01.2018 -   3 690 300,23 руб. </t>
    </r>
  </si>
  <si>
    <r>
      <t xml:space="preserve">        в том числе балансовая стоимость особо ценного движимого имущества </t>
    </r>
    <r>
      <rPr>
        <b/>
        <sz val="12"/>
        <rFont val="Times New Roman"/>
        <family val="1"/>
      </rPr>
      <t xml:space="preserve">на 01.01.2018 –  1 797 660,86 руб. </t>
    </r>
  </si>
  <si>
    <t>II. Показатели финансового состояния муниципального общеобразовательного бюджетного учреждения "Средняя общеобразовательная школа №11" городского округа город Сибай Республики Башкортостан на 01.01.2018</t>
  </si>
  <si>
    <t>на 01.01.2020 г.</t>
  </si>
  <si>
    <t>Транспортный налог</t>
  </si>
  <si>
    <t>Гос поверка, паспартизация, калибровка и клеймение весового хозяйства</t>
  </si>
  <si>
    <t>Техническое обслуживание зданий</t>
  </si>
  <si>
    <t>Заправка картриджа</t>
  </si>
  <si>
    <t>Оплата курсов и проживания в командировках</t>
  </si>
  <si>
    <t>Услуги в области информационных технологий</t>
  </si>
  <si>
    <t>Приобретение классных журналов</t>
  </si>
  <si>
    <t>Источник финансового обеспечения субсидии на иные цели</t>
  </si>
  <si>
    <t xml:space="preserve">3.6 Расчет (обоснование) расходов на приобретение </t>
  </si>
  <si>
    <t>01</t>
  </si>
  <si>
    <t>на 2020 год</t>
  </si>
  <si>
    <t>19</t>
  </si>
  <si>
    <t>01.01.2019</t>
  </si>
  <si>
    <t>на 01.01.2021 г.</t>
  </si>
  <si>
    <t>Щипакина А.С.</t>
  </si>
  <si>
    <t>Бурангулова И.А.</t>
  </si>
  <si>
    <t>РБ</t>
  </si>
  <si>
    <t>Техническое обслуживание видеонаблюдения</t>
  </si>
  <si>
    <t>Опресовка отопительной системы</t>
  </si>
  <si>
    <t>Утилизация ламп</t>
  </si>
  <si>
    <t>Уборка территории</t>
  </si>
  <si>
    <t>Монтажные работы</t>
  </si>
  <si>
    <t>Проектные работы</t>
  </si>
  <si>
    <t>Гос.пошлина, лицензирование</t>
  </si>
  <si>
    <t>Приобретение основных средств</t>
  </si>
  <si>
    <t>Приобретение подарочных сертификатов, медалей</t>
  </si>
  <si>
    <t>Медицинский осмотр персонала(тест полоски)</t>
  </si>
  <si>
    <t>Обеспечение бесплатным питанием обучающихся с ограниченными возможностями здоровья  (РБ)</t>
  </si>
  <si>
    <t>Обеспечение бесплатным питанием обучающихся с ограниченными возможностями здоровья  (МБ)</t>
  </si>
  <si>
    <t>Бесплатное  питание учащихся общеобразовательных учреждений из многодетных семей</t>
  </si>
  <si>
    <t>Информационная защищенность</t>
  </si>
  <si>
    <t>Подпрограмма пожарная безопасность</t>
  </si>
  <si>
    <t xml:space="preserve">                   на 01 января 2019 г.</t>
  </si>
  <si>
    <t>доходы от возмещения затрат по содержанию имущества , находящегося в аренде в соответствии с договором аренды</t>
  </si>
  <si>
    <t>на 2021 год</t>
  </si>
  <si>
    <t xml:space="preserve">на 01.01.2019 год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</si>
</sst>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#,##0.00_р_."/>
    <numFmt numFmtId="179" formatCode="0.000000"/>
    <numFmt numFmtId="180" formatCode="0.00000"/>
    <numFmt numFmtId="181" formatCode="0.0000"/>
    <numFmt numFmtId="182" formatCode="0.000"/>
    <numFmt numFmtId="183" formatCode="#,##0.0"/>
    <numFmt numFmtId="184" formatCode="#,##0.000"/>
    <numFmt numFmtId="185" formatCode="#,##0.0000"/>
    <numFmt numFmtId="186" formatCode="#,##0.00000"/>
    <numFmt numFmtId="187" formatCode="0.0000000"/>
    <numFmt numFmtId="188" formatCode="0.00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color indexed="12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6"/>
      <name val="Times New Roman"/>
      <family val="1"/>
    </font>
    <font>
      <b/>
      <sz val="11"/>
      <color indexed="36"/>
      <name val="Times New Roman"/>
      <family val="1"/>
    </font>
    <font>
      <sz val="10"/>
      <color indexed="36"/>
      <name val="Arial Cyr"/>
      <family val="0"/>
    </font>
    <font>
      <b/>
      <sz val="10"/>
      <color indexed="36"/>
      <name val="Arial Cyr"/>
      <family val="0"/>
    </font>
    <font>
      <b/>
      <sz val="9"/>
      <color indexed="36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i/>
      <sz val="11"/>
      <name val="Times New Roman"/>
      <family val="1"/>
    </font>
    <font>
      <sz val="9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37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justify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right"/>
    </xf>
    <xf numFmtId="4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top" wrapText="1"/>
    </xf>
    <xf numFmtId="4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justify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vertical="top" wrapText="1" indent="3"/>
    </xf>
    <xf numFmtId="4" fontId="4" fillId="0" borderId="10" xfId="0" applyNumberFormat="1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8" fillId="2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10" xfId="42" applyFont="1" applyFill="1" applyBorder="1" applyAlignment="1" applyProtection="1">
      <alignment vertical="top" wrapText="1"/>
      <protection/>
    </xf>
    <xf numFmtId="0" fontId="3" fillId="24" borderId="10" xfId="0" applyFont="1" applyFill="1" applyBorder="1" applyAlignment="1">
      <alignment vertical="top" wrapText="1"/>
    </xf>
    <xf numFmtId="4" fontId="3" fillId="24" borderId="10" xfId="0" applyNumberFormat="1" applyFont="1" applyFill="1" applyBorder="1" applyAlignment="1">
      <alignment vertical="top" wrapText="1"/>
    </xf>
    <xf numFmtId="0" fontId="7" fillId="24" borderId="10" xfId="42" applyFont="1" applyFill="1" applyBorder="1" applyAlignment="1" applyProtection="1">
      <alignment vertical="top" wrapText="1"/>
      <protection/>
    </xf>
    <xf numFmtId="0" fontId="4" fillId="24" borderId="0" xfId="0" applyFont="1" applyFill="1" applyAlignment="1">
      <alignment/>
    </xf>
    <xf numFmtId="176" fontId="3" fillId="24" borderId="0" xfId="0" applyNumberFormat="1" applyFont="1" applyFill="1" applyAlignment="1">
      <alignment/>
    </xf>
    <xf numFmtId="0" fontId="3" fillId="24" borderId="10" xfId="0" applyFont="1" applyFill="1" applyBorder="1" applyAlignment="1">
      <alignment horizontal="center" wrapText="1"/>
    </xf>
    <xf numFmtId="4" fontId="4" fillId="24" borderId="10" xfId="0" applyNumberFormat="1" applyFont="1" applyFill="1" applyBorder="1" applyAlignment="1">
      <alignment horizontal="right" wrapText="1"/>
    </xf>
    <xf numFmtId="4" fontId="3" fillId="24" borderId="10" xfId="0" applyNumberFormat="1" applyFont="1" applyFill="1" applyBorder="1" applyAlignment="1">
      <alignment horizontal="right" vertical="top" wrapText="1"/>
    </xf>
    <xf numFmtId="4" fontId="3" fillId="24" borderId="10" xfId="0" applyNumberFormat="1" applyFont="1" applyFill="1" applyBorder="1" applyAlignment="1">
      <alignment horizontal="right" wrapText="1"/>
    </xf>
    <xf numFmtId="0" fontId="3" fillId="24" borderId="10" xfId="0" applyFont="1" applyFill="1" applyBorder="1" applyAlignment="1">
      <alignment wrapText="1"/>
    </xf>
    <xf numFmtId="4" fontId="4" fillId="24" borderId="0" xfId="0" applyNumberFormat="1" applyFont="1" applyFill="1" applyAlignment="1">
      <alignment/>
    </xf>
    <xf numFmtId="0" fontId="4" fillId="24" borderId="10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horizontal="center" wrapText="1"/>
    </xf>
    <xf numFmtId="4" fontId="35" fillId="0" borderId="0" xfId="0" applyNumberFormat="1" applyFont="1" applyFill="1" applyAlignment="1">
      <alignment/>
    </xf>
    <xf numFmtId="0" fontId="34" fillId="24" borderId="0" xfId="0" applyFont="1" applyFill="1" applyAlignment="1">
      <alignment/>
    </xf>
    <xf numFmtId="4" fontId="35" fillId="24" borderId="0" xfId="0" applyNumberFormat="1" applyFont="1" applyFill="1" applyAlignment="1">
      <alignment/>
    </xf>
    <xf numFmtId="0" fontId="37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3" fontId="35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4" fontId="35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2" fontId="3" fillId="0" borderId="0" xfId="0" applyNumberFormat="1" applyFont="1" applyAlignment="1">
      <alignment horizontal="left" vertical="center" wrapText="1"/>
    </xf>
    <xf numFmtId="1" fontId="3" fillId="24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justify"/>
    </xf>
    <xf numFmtId="0" fontId="10" fillId="0" borderId="1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2" fillId="0" borderId="0" xfId="0" applyFont="1" applyAlignment="1">
      <alignment/>
    </xf>
    <xf numFmtId="49" fontId="12" fillId="0" borderId="11" xfId="0" applyNumberFormat="1" applyFont="1" applyFill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49" fontId="10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178" fontId="3" fillId="24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14" fillId="24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4" fillId="24" borderId="10" xfId="0" applyFont="1" applyFill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4" fontId="11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49" fontId="3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14" fillId="0" borderId="0" xfId="0" applyFont="1" applyAlignment="1">
      <alignment wrapText="1" shrinkToFit="1"/>
    </xf>
    <xf numFmtId="49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40" fillId="0" borderId="0" xfId="0" applyFont="1" applyAlignment="1">
      <alignment/>
    </xf>
    <xf numFmtId="0" fontId="11" fillId="0" borderId="0" xfId="0" applyFont="1" applyAlignment="1">
      <alignment horizontal="center"/>
    </xf>
    <xf numFmtId="178" fontId="10" fillId="0" borderId="0" xfId="0" applyNumberFormat="1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vertical="top" wrapText="1"/>
    </xf>
    <xf numFmtId="49" fontId="3" fillId="24" borderId="0" xfId="0" applyNumberFormat="1" applyFont="1" applyFill="1" applyBorder="1" applyAlignment="1">
      <alignment horizontal="center" vertical="top" wrapText="1"/>
    </xf>
    <xf numFmtId="4" fontId="3" fillId="24" borderId="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right"/>
    </xf>
    <xf numFmtId="0" fontId="14" fillId="0" borderId="10" xfId="0" applyFont="1" applyBorder="1" applyAlignment="1">
      <alignment wrapText="1"/>
    </xf>
    <xf numFmtId="2" fontId="14" fillId="0" borderId="10" xfId="0" applyNumberFormat="1" applyFont="1" applyFill="1" applyBorder="1" applyAlignment="1">
      <alignment/>
    </xf>
    <xf numFmtId="0" fontId="14" fillId="0" borderId="10" xfId="0" applyFont="1" applyBorder="1" applyAlignment="1">
      <alignment horizontal="center"/>
    </xf>
    <xf numFmtId="4" fontId="14" fillId="0" borderId="10" xfId="60" applyNumberFormat="1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wrapText="1"/>
    </xf>
    <xf numFmtId="4" fontId="3" fillId="24" borderId="12" xfId="0" applyNumberFormat="1" applyFont="1" applyFill="1" applyBorder="1" applyAlignment="1">
      <alignment horizontal="right" wrapText="1"/>
    </xf>
    <xf numFmtId="0" fontId="3" fillId="24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42" fillId="0" borderId="0" xfId="0" applyFont="1" applyAlignment="1">
      <alignment horizontal="right"/>
    </xf>
    <xf numFmtId="0" fontId="3" fillId="0" borderId="0" xfId="0" applyFont="1" applyFill="1" applyAlignment="1">
      <alignment horizontal="justify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2" fontId="3" fillId="0" borderId="0" xfId="0" applyNumberFormat="1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0" fontId="14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Alignment="1">
      <alignment/>
    </xf>
    <xf numFmtId="4" fontId="37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4" fontId="37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14" fillId="0" borderId="10" xfId="0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178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justify" vertical="center" wrapText="1"/>
    </xf>
    <xf numFmtId="0" fontId="36" fillId="0" borderId="0" xfId="0" applyFont="1" applyFill="1" applyAlignment="1">
      <alignment/>
    </xf>
    <xf numFmtId="4" fontId="39" fillId="0" borderId="10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/>
    </xf>
    <xf numFmtId="4" fontId="36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justify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4" fillId="0" borderId="13" xfId="0" applyFont="1" applyBorder="1" applyAlignment="1">
      <alignment wrapText="1"/>
    </xf>
    <xf numFmtId="2" fontId="14" fillId="0" borderId="13" xfId="0" applyNumberFormat="1" applyFont="1" applyFill="1" applyBorder="1" applyAlignment="1">
      <alignment/>
    </xf>
    <xf numFmtId="0" fontId="14" fillId="0" borderId="13" xfId="0" applyFont="1" applyBorder="1" applyAlignment="1">
      <alignment horizontal="center"/>
    </xf>
    <xf numFmtId="0" fontId="3" fillId="24" borderId="13" xfId="0" applyFont="1" applyFill="1" applyBorder="1" applyAlignment="1">
      <alignment horizontal="center" vertical="top" wrapText="1"/>
    </xf>
    <xf numFmtId="4" fontId="14" fillId="0" borderId="13" xfId="60" applyNumberFormat="1" applyFont="1" applyBorder="1" applyAlignment="1">
      <alignment horizontal="center"/>
    </xf>
    <xf numFmtId="0" fontId="4" fillId="24" borderId="12" xfId="0" applyFont="1" applyFill="1" applyBorder="1" applyAlignment="1">
      <alignment horizontal="center" vertical="top" wrapText="1"/>
    </xf>
    <xf numFmtId="0" fontId="3" fillId="19" borderId="10" xfId="0" applyFont="1" applyFill="1" applyBorder="1" applyAlignment="1">
      <alignment/>
    </xf>
    <xf numFmtId="4" fontId="4" fillId="19" borderId="10" xfId="0" applyNumberFormat="1" applyFont="1" applyFill="1" applyBorder="1" applyAlignment="1">
      <alignment horizontal="center" wrapText="1"/>
    </xf>
    <xf numFmtId="4" fontId="4" fillId="25" borderId="10" xfId="0" applyNumberFormat="1" applyFont="1" applyFill="1" applyBorder="1" applyAlignment="1">
      <alignment horizontal="center" vertical="top" wrapText="1"/>
    </xf>
    <xf numFmtId="4" fontId="4" fillId="25" borderId="12" xfId="0" applyNumberFormat="1" applyFont="1" applyFill="1" applyBorder="1" applyAlignment="1">
      <alignment horizontal="center" vertical="top" wrapText="1"/>
    </xf>
    <xf numFmtId="4" fontId="3" fillId="25" borderId="10" xfId="0" applyNumberFormat="1" applyFont="1" applyFill="1" applyBorder="1" applyAlignment="1">
      <alignment horizontal="center" vertical="center" wrapText="1"/>
    </xf>
    <xf numFmtId="4" fontId="4" fillId="25" borderId="10" xfId="0" applyNumberFormat="1" applyFont="1" applyFill="1" applyBorder="1" applyAlignment="1">
      <alignment horizontal="center" vertical="center" wrapText="1"/>
    </xf>
    <xf numFmtId="4" fontId="4" fillId="25" borderId="10" xfId="0" applyNumberFormat="1" applyFont="1" applyFill="1" applyBorder="1" applyAlignment="1">
      <alignment horizontal="center" vertical="top" wrapText="1"/>
    </xf>
    <xf numFmtId="178" fontId="3" fillId="25" borderId="10" xfId="0" applyNumberFormat="1" applyFont="1" applyFill="1" applyBorder="1" applyAlignment="1">
      <alignment horizontal="center" vertical="center" wrapText="1"/>
    </xf>
    <xf numFmtId="178" fontId="4" fillId="25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left" vertical="top" wrapText="1"/>
    </xf>
    <xf numFmtId="0" fontId="10" fillId="0" borderId="0" xfId="0" applyFont="1" applyFill="1" applyAlignment="1">
      <alignment horizontal="center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14" fillId="0" borderId="0" xfId="0" applyFont="1" applyAlignment="1">
      <alignment horizontal="right" vertical="top"/>
    </xf>
    <xf numFmtId="0" fontId="14" fillId="0" borderId="0" xfId="0" applyFont="1" applyBorder="1" applyAlignment="1">
      <alignment horizontal="right" wrapText="1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0" fontId="14" fillId="0" borderId="0" xfId="0" applyFont="1" applyAlignment="1">
      <alignment horizontal="right" wrapText="1" shrinkToFit="1"/>
    </xf>
    <xf numFmtId="49" fontId="3" fillId="0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4" fontId="3" fillId="24" borderId="10" xfId="0" applyNumberFormat="1" applyFont="1" applyFill="1" applyBorder="1" applyAlignment="1">
      <alignment horizontal="right" vertical="top" wrapText="1"/>
    </xf>
    <xf numFmtId="4" fontId="3" fillId="24" borderId="13" xfId="0" applyNumberFormat="1" applyFont="1" applyFill="1" applyBorder="1" applyAlignment="1">
      <alignment horizontal="right" wrapText="1"/>
    </xf>
    <xf numFmtId="4" fontId="3" fillId="24" borderId="12" xfId="0" applyNumberFormat="1" applyFont="1" applyFill="1" applyBorder="1" applyAlignment="1">
      <alignment horizontal="right" wrapText="1"/>
    </xf>
    <xf numFmtId="4" fontId="3" fillId="24" borderId="10" xfId="0" applyNumberFormat="1" applyFont="1" applyFill="1" applyBorder="1" applyAlignment="1">
      <alignment horizontal="right" wrapText="1"/>
    </xf>
    <xf numFmtId="0" fontId="3" fillId="24" borderId="10" xfId="0" applyFont="1" applyFill="1" applyBorder="1" applyAlignment="1">
      <alignment horizontal="center" wrapText="1"/>
    </xf>
    <xf numFmtId="4" fontId="4" fillId="24" borderId="13" xfId="0" applyNumberFormat="1" applyFont="1" applyFill="1" applyBorder="1" applyAlignment="1">
      <alignment horizontal="right" wrapText="1"/>
    </xf>
    <xf numFmtId="4" fontId="4" fillId="24" borderId="12" xfId="0" applyNumberFormat="1" applyFont="1" applyFill="1" applyBorder="1" applyAlignment="1">
      <alignment horizontal="right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2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top" wrapText="1"/>
    </xf>
    <xf numFmtId="0" fontId="3" fillId="24" borderId="12" xfId="0" applyFont="1" applyFill="1" applyBorder="1" applyAlignment="1">
      <alignment horizontal="center" vertical="top" wrapText="1"/>
    </xf>
    <xf numFmtId="0" fontId="7" fillId="24" borderId="13" xfId="42" applyFont="1" applyFill="1" applyBorder="1" applyAlignment="1" applyProtection="1">
      <alignment horizontal="center" vertical="center" wrapText="1"/>
      <protection/>
    </xf>
    <xf numFmtId="0" fontId="7" fillId="24" borderId="12" xfId="42" applyFont="1" applyFill="1" applyBorder="1" applyAlignment="1" applyProtection="1">
      <alignment horizontal="center" vertical="center" wrapText="1"/>
      <protection/>
    </xf>
    <xf numFmtId="0" fontId="43" fillId="24" borderId="0" xfId="0" applyFont="1" applyFill="1" applyAlignment="1">
      <alignment horizontal="right"/>
    </xf>
    <xf numFmtId="0" fontId="3" fillId="24" borderId="0" xfId="0" applyFont="1" applyFill="1" applyAlignment="1">
      <alignment horizontal="center"/>
    </xf>
    <xf numFmtId="4" fontId="4" fillId="24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4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right" wrapText="1"/>
    </xf>
    <xf numFmtId="0" fontId="3" fillId="0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4" fontId="3" fillId="24" borderId="14" xfId="0" applyNumberFormat="1" applyFont="1" applyFill="1" applyBorder="1" applyAlignment="1">
      <alignment horizontal="center"/>
    </xf>
    <xf numFmtId="4" fontId="3" fillId="24" borderId="16" xfId="0" applyNumberFormat="1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left" vertical="center" wrapText="1"/>
    </xf>
    <xf numFmtId="0" fontId="3" fillId="24" borderId="15" xfId="0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left" vertical="top" wrapText="1"/>
    </xf>
    <xf numFmtId="0" fontId="3" fillId="24" borderId="15" xfId="0" applyFont="1" applyFill="1" applyBorder="1" applyAlignment="1">
      <alignment horizontal="left" vertical="top" wrapText="1"/>
    </xf>
    <xf numFmtId="0" fontId="3" fillId="24" borderId="16" xfId="0" applyFont="1" applyFill="1" applyBorder="1" applyAlignment="1">
      <alignment horizontal="left" vertical="top" wrapText="1"/>
    </xf>
    <xf numFmtId="0" fontId="3" fillId="24" borderId="14" xfId="0" applyFont="1" applyFill="1" applyBorder="1" applyAlignment="1">
      <alignment horizontal="center" vertical="top" wrapText="1"/>
    </xf>
    <xf numFmtId="0" fontId="3" fillId="24" borderId="16" xfId="0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horizontal="center" vertical="center"/>
    </xf>
    <xf numFmtId="4" fontId="3" fillId="24" borderId="10" xfId="0" applyNumberFormat="1" applyFont="1" applyFill="1" applyBorder="1" applyAlignment="1">
      <alignment horizontal="center" vertical="center"/>
    </xf>
    <xf numFmtId="2" fontId="3" fillId="24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horizontal="left" vertical="center" wrapText="1"/>
    </xf>
    <xf numFmtId="0" fontId="4" fillId="24" borderId="12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4" fillId="25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4" fillId="0" borderId="14" xfId="0" applyFont="1" applyFill="1" applyBorder="1" applyAlignment="1">
      <alignment horizontal="left" wrapText="1"/>
    </xf>
    <xf numFmtId="0" fontId="14" fillId="0" borderId="16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right" vertical="top" wrapText="1"/>
    </xf>
    <xf numFmtId="2" fontId="3" fillId="0" borderId="0" xfId="0" applyNumberFormat="1" applyFont="1" applyFill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BF242F4A6F15E814FFDA8BA8883EDE30F4271FE77F4760EED3F2D51CFF7ACAEBC7E84A718462B3AK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BF242F4A6F15E814FFDA8BA8883EDE30F4271FE77F4760EED3F2D51CFF7ACAEBC7E84A718462B3AK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BF242F4A6F15E814FFDA8BA8883EDE30F4271FE77F4760EED3F2D51CFF7ACAEBC7E84A718462B3AK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38F91B6445C383068C9FF87801A905B05D7C2BA03DE6E11CC7160FBE7R6RFF" TargetMode="External" /><Relationship Id="rId2" Type="http://schemas.openxmlformats.org/officeDocument/2006/relationships/hyperlink" Target="consultantplus://offline/ref=838F91B6445C383068C9FF87801A905B05D7C2BD04D86E11CC7160FBE7R6RFF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BF242F4A6F15E814FFDA8BA8883EDE30F4271FE77F4760EED3F2D51CF2F37K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S31"/>
  <sheetViews>
    <sheetView view="pageBreakPreview" zoomScale="60" zoomScaleNormal="85" workbookViewId="0" topLeftCell="A1">
      <selection activeCell="EF44" sqref="EF44"/>
    </sheetView>
  </sheetViews>
  <sheetFormatPr defaultColWidth="9.00390625" defaultRowHeight="12.75"/>
  <cols>
    <col min="1" max="24" width="0.875" style="2" customWidth="1"/>
    <col min="25" max="25" width="1.25" style="2" customWidth="1"/>
    <col min="26" max="85" width="0.875" style="2" customWidth="1"/>
    <col min="86" max="86" width="1.625" style="2" customWidth="1"/>
    <col min="87" max="93" width="0.875" style="2" customWidth="1"/>
    <col min="94" max="95" width="1.00390625" style="2" customWidth="1"/>
    <col min="96" max="96" width="1.12109375" style="2" customWidth="1"/>
    <col min="97" max="163" width="0.875" style="2" customWidth="1"/>
    <col min="164" max="164" width="1.25" style="2" customWidth="1"/>
    <col min="165" max="173" width="0.875" style="2" customWidth="1"/>
    <col min="174" max="174" width="1.25" style="128" customWidth="1"/>
    <col min="175" max="175" width="1.625" style="128" customWidth="1"/>
  </cols>
  <sheetData>
    <row r="1" spans="1:175" s="2" customFormat="1" ht="12" customHeight="1">
      <c r="A1" s="98"/>
      <c r="B1" s="98"/>
      <c r="C1" s="98"/>
      <c r="D1" s="98"/>
      <c r="E1" s="98"/>
      <c r="F1" s="98"/>
      <c r="G1" s="98"/>
      <c r="H1" s="98"/>
      <c r="I1" s="111"/>
      <c r="J1" s="108"/>
      <c r="K1" s="108"/>
      <c r="L1" s="108"/>
      <c r="M1" s="108"/>
      <c r="N1" s="98"/>
      <c r="O1" s="98"/>
      <c r="P1" s="9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24"/>
      <c r="AJ1" s="124"/>
      <c r="AK1" s="124"/>
      <c r="AL1" s="124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98"/>
      <c r="BL1" s="98"/>
      <c r="BM1" s="98"/>
      <c r="BN1" s="98"/>
      <c r="BO1" s="98"/>
      <c r="BP1" s="98"/>
      <c r="BQ1" s="98"/>
      <c r="BR1" s="98"/>
      <c r="BS1" s="98"/>
      <c r="BT1" s="98"/>
      <c r="BY1" s="98"/>
      <c r="BZ1" s="98"/>
      <c r="CA1" s="98"/>
      <c r="CB1" s="98"/>
      <c r="CC1" s="98"/>
      <c r="CD1" s="98"/>
      <c r="CE1" s="98"/>
      <c r="CF1" s="98"/>
      <c r="CG1" s="111"/>
      <c r="CH1" s="108"/>
      <c r="CI1" s="108"/>
      <c r="CJ1" s="108"/>
      <c r="CK1" s="108"/>
      <c r="CL1" s="98"/>
      <c r="CM1" s="98"/>
      <c r="CN1" s="9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24"/>
      <c r="DL1" s="124"/>
      <c r="DM1" s="124"/>
      <c r="DN1" s="124"/>
      <c r="DO1" s="127"/>
      <c r="DP1" s="127"/>
      <c r="DQ1" s="127"/>
      <c r="DR1" s="127"/>
      <c r="DS1" s="98"/>
      <c r="DT1" s="98"/>
      <c r="DU1" s="98"/>
      <c r="DV1" s="98"/>
      <c r="DW1" s="98"/>
      <c r="DX1" s="98"/>
      <c r="DY1" s="98"/>
      <c r="DZ1" s="98"/>
      <c r="EA1" s="98"/>
      <c r="EB1" s="98"/>
      <c r="EJ1" s="98"/>
      <c r="EK1" s="98"/>
      <c r="EL1" s="98"/>
      <c r="EM1" s="98"/>
      <c r="EN1" s="98"/>
      <c r="EO1" s="98"/>
      <c r="EP1" s="98"/>
      <c r="EQ1" s="98"/>
      <c r="ER1" s="111"/>
      <c r="ES1" s="277"/>
      <c r="ET1" s="277"/>
      <c r="EU1" s="277"/>
      <c r="EV1" s="277"/>
      <c r="EW1" s="98"/>
      <c r="EX1" s="98"/>
      <c r="EY1" s="98"/>
      <c r="EZ1" s="277"/>
      <c r="FA1" s="277"/>
      <c r="FB1" s="277"/>
      <c r="FC1" s="277"/>
      <c r="FD1" s="277"/>
      <c r="FE1" s="277"/>
      <c r="FF1" s="277"/>
      <c r="FG1" s="277"/>
      <c r="FH1" s="277"/>
      <c r="FI1" s="277"/>
      <c r="FJ1" s="277"/>
      <c r="FK1" s="277"/>
      <c r="FL1" s="277"/>
      <c r="FM1" s="277"/>
      <c r="FN1" s="277"/>
      <c r="FO1" s="277"/>
      <c r="FP1" s="277"/>
      <c r="FQ1" s="277"/>
      <c r="FR1" s="128"/>
      <c r="FS1" s="128"/>
    </row>
    <row r="2" spans="1:175" s="89" customFormat="1" ht="20.2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2"/>
      <c r="BV2" s="2"/>
      <c r="BW2" s="2"/>
      <c r="BX2" s="2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255" t="s">
        <v>178</v>
      </c>
      <c r="DO2" s="255"/>
      <c r="DP2" s="255"/>
      <c r="DQ2" s="255"/>
      <c r="DR2" s="255"/>
      <c r="DS2" s="255"/>
      <c r="DT2" s="255"/>
      <c r="DU2" s="255"/>
      <c r="DV2" s="255"/>
      <c r="DW2" s="255"/>
      <c r="DX2" s="255"/>
      <c r="DY2" s="255"/>
      <c r="DZ2" s="255"/>
      <c r="EA2" s="255"/>
      <c r="EB2" s="255"/>
      <c r="EC2" s="255"/>
      <c r="ED2" s="255"/>
      <c r="EE2" s="255"/>
      <c r="EF2" s="255"/>
      <c r="EG2" s="255"/>
      <c r="EH2" s="255"/>
      <c r="EI2" s="255"/>
      <c r="EJ2" s="255"/>
      <c r="EK2" s="255"/>
      <c r="EL2" s="255"/>
      <c r="EM2" s="255"/>
      <c r="EN2" s="255"/>
      <c r="EO2" s="255"/>
      <c r="EP2" s="255"/>
      <c r="EQ2" s="255"/>
      <c r="ER2" s="255"/>
      <c r="ES2" s="255"/>
      <c r="ET2" s="255"/>
      <c r="EU2" s="255"/>
      <c r="EV2" s="255"/>
      <c r="EW2" s="255"/>
      <c r="EX2" s="255"/>
      <c r="EY2" s="255"/>
      <c r="EZ2" s="255"/>
      <c r="FA2" s="255"/>
      <c r="FB2" s="255"/>
      <c r="FC2" s="255"/>
      <c r="FD2" s="255"/>
      <c r="FE2" s="255"/>
      <c r="FF2" s="255"/>
      <c r="FG2" s="255"/>
      <c r="FH2" s="255"/>
      <c r="FI2" s="255"/>
      <c r="FJ2" s="255"/>
      <c r="FK2" s="255"/>
      <c r="FL2" s="255"/>
      <c r="FM2" s="255"/>
      <c r="FN2" s="255"/>
      <c r="FO2" s="255"/>
      <c r="FP2" s="255"/>
      <c r="FQ2" s="129"/>
      <c r="FR2" s="128"/>
      <c r="FS2" s="128"/>
    </row>
    <row r="3" spans="1:175" s="89" customFormat="1" ht="14.2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2"/>
      <c r="BV3" s="2"/>
      <c r="BW3" s="2"/>
      <c r="BX3" s="2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255" t="s">
        <v>181</v>
      </c>
      <c r="DO3" s="255"/>
      <c r="DP3" s="255"/>
      <c r="DQ3" s="255"/>
      <c r="DR3" s="255"/>
      <c r="DS3" s="255"/>
      <c r="DT3" s="255"/>
      <c r="DU3" s="255"/>
      <c r="DV3" s="255"/>
      <c r="DW3" s="255"/>
      <c r="DX3" s="255"/>
      <c r="DY3" s="255"/>
      <c r="DZ3" s="255"/>
      <c r="EA3" s="255"/>
      <c r="EB3" s="255"/>
      <c r="EC3" s="95"/>
      <c r="ED3" s="95"/>
      <c r="EE3" s="95"/>
      <c r="EF3" s="95"/>
      <c r="EG3" s="95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Q3" s="129"/>
      <c r="FR3" s="128"/>
      <c r="FS3" s="128"/>
    </row>
    <row r="4" spans="1:175" s="89" customFormat="1" ht="14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2"/>
      <c r="BV4" s="2"/>
      <c r="BW4" s="2"/>
      <c r="BX4" s="2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252" t="s">
        <v>182</v>
      </c>
      <c r="DO4" s="252"/>
      <c r="DP4" s="252"/>
      <c r="DQ4" s="252"/>
      <c r="DR4" s="252"/>
      <c r="DS4" s="252"/>
      <c r="DT4" s="252"/>
      <c r="DU4" s="252"/>
      <c r="DV4" s="252"/>
      <c r="DW4" s="252"/>
      <c r="DX4" s="252"/>
      <c r="DY4" s="252"/>
      <c r="DZ4" s="252"/>
      <c r="EA4" s="252"/>
      <c r="EB4" s="252"/>
      <c r="EC4" s="252"/>
      <c r="ED4" s="252"/>
      <c r="EE4" s="252"/>
      <c r="EF4" s="252"/>
      <c r="EG4" s="252"/>
      <c r="EH4" s="252"/>
      <c r="EI4" s="252"/>
      <c r="EJ4" s="252"/>
      <c r="EK4" s="252"/>
      <c r="EL4" s="252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Q4" s="129"/>
      <c r="FR4" s="128"/>
      <c r="FS4" s="128"/>
    </row>
    <row r="5" spans="1:175" s="89" customFormat="1" ht="22.5" customHeight="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2"/>
      <c r="BV5" s="2"/>
      <c r="BW5" s="2"/>
      <c r="BX5" s="2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253" t="s">
        <v>179</v>
      </c>
      <c r="DO5" s="253"/>
      <c r="DP5" s="253"/>
      <c r="DQ5" s="253"/>
      <c r="DR5" s="253"/>
      <c r="DS5" s="253"/>
      <c r="DT5" s="253"/>
      <c r="DU5" s="253"/>
      <c r="DV5" s="253"/>
      <c r="DW5" s="253"/>
      <c r="DX5" s="253"/>
      <c r="DY5" s="253"/>
      <c r="DZ5" s="253"/>
      <c r="EA5" s="253"/>
      <c r="EB5" s="253"/>
      <c r="EC5" s="253"/>
      <c r="ED5" s="253"/>
      <c r="EE5" s="253"/>
      <c r="EF5" s="253"/>
      <c r="EG5" s="253"/>
      <c r="EH5" s="253"/>
      <c r="EI5" s="253"/>
      <c r="EJ5" s="253"/>
      <c r="EK5" s="253"/>
      <c r="EL5" s="253"/>
      <c r="EM5" s="253"/>
      <c r="EN5" s="253"/>
      <c r="EO5" s="253"/>
      <c r="EP5" s="253"/>
      <c r="EQ5" s="253"/>
      <c r="ER5" s="253"/>
      <c r="ES5" s="253"/>
      <c r="ET5" s="253"/>
      <c r="EU5" s="253"/>
      <c r="EV5" s="253"/>
      <c r="EW5" s="253"/>
      <c r="EX5" s="253"/>
      <c r="EY5" s="253"/>
      <c r="EZ5" s="253"/>
      <c r="FA5" s="253"/>
      <c r="FB5" s="253"/>
      <c r="FC5" s="253"/>
      <c r="FD5" s="253"/>
      <c r="FE5" s="253"/>
      <c r="FF5" s="253"/>
      <c r="FG5" s="253"/>
      <c r="FH5" s="253"/>
      <c r="FI5" s="253"/>
      <c r="FJ5" s="253"/>
      <c r="FK5" s="253"/>
      <c r="FL5" s="253"/>
      <c r="FM5" s="253"/>
      <c r="FN5" s="253"/>
      <c r="FO5" s="253"/>
      <c r="FP5" s="253"/>
      <c r="FQ5" s="129"/>
      <c r="FR5" s="128"/>
      <c r="FS5" s="128"/>
    </row>
    <row r="6" spans="1:175" s="89" customFormat="1" ht="49.5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2"/>
      <c r="BV6" s="2"/>
      <c r="BW6" s="2"/>
      <c r="BX6" s="2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250" t="s">
        <v>180</v>
      </c>
      <c r="DO6" s="250"/>
      <c r="DP6" s="250"/>
      <c r="DQ6" s="250"/>
      <c r="DR6" s="250"/>
      <c r="DS6" s="250"/>
      <c r="DT6" s="250"/>
      <c r="DU6" s="250"/>
      <c r="DV6" s="250"/>
      <c r="DW6" s="250"/>
      <c r="DX6" s="250"/>
      <c r="DY6" s="250"/>
      <c r="DZ6" s="250"/>
      <c r="EA6" s="250"/>
      <c r="EB6" s="250"/>
      <c r="EC6" s="250"/>
      <c r="ED6" s="250"/>
      <c r="EE6" s="250"/>
      <c r="EF6" s="250"/>
      <c r="EG6" s="250"/>
      <c r="EH6" s="250"/>
      <c r="EI6" s="250"/>
      <c r="EJ6" s="250"/>
      <c r="EK6" s="250"/>
      <c r="EL6" s="250"/>
      <c r="EM6" s="250"/>
      <c r="EN6" s="250"/>
      <c r="EO6" s="250"/>
      <c r="EP6" s="250"/>
      <c r="EQ6" s="250"/>
      <c r="ER6" s="250"/>
      <c r="ES6" s="250"/>
      <c r="ET6" s="250"/>
      <c r="EU6" s="250"/>
      <c r="EV6" s="250"/>
      <c r="EW6" s="250"/>
      <c r="EX6" s="250"/>
      <c r="EY6" s="250"/>
      <c r="EZ6" s="250"/>
      <c r="FA6" s="250"/>
      <c r="FB6" s="250"/>
      <c r="FC6" s="250"/>
      <c r="FD6" s="250"/>
      <c r="FE6" s="250"/>
      <c r="FF6" s="250"/>
      <c r="FG6" s="250"/>
      <c r="FH6" s="250"/>
      <c r="FI6" s="250"/>
      <c r="FJ6" s="250"/>
      <c r="FK6" s="250"/>
      <c r="FL6" s="250"/>
      <c r="FM6" s="250"/>
      <c r="FN6" s="250"/>
      <c r="FO6" s="250"/>
      <c r="FP6" s="250"/>
      <c r="FR6" s="128"/>
      <c r="FS6" s="128"/>
    </row>
    <row r="7" spans="1:175" s="89" customFormat="1" ht="27.7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2"/>
      <c r="BV7" s="2"/>
      <c r="BW7" s="2"/>
      <c r="BX7" s="2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254" t="s">
        <v>183</v>
      </c>
      <c r="DO7" s="254"/>
      <c r="DP7" s="254"/>
      <c r="DQ7" s="254"/>
      <c r="DR7" s="254"/>
      <c r="DS7" s="254"/>
      <c r="DT7" s="254"/>
      <c r="DU7" s="254"/>
      <c r="DV7" s="254"/>
      <c r="DW7" s="254"/>
      <c r="DX7" s="254"/>
      <c r="DY7" s="254"/>
      <c r="DZ7" s="254"/>
      <c r="EA7" s="254"/>
      <c r="EB7" s="254"/>
      <c r="EC7" s="254"/>
      <c r="ED7" s="254"/>
      <c r="EE7" s="131"/>
      <c r="EF7" s="131"/>
      <c r="EG7" s="254"/>
      <c r="EH7" s="254"/>
      <c r="EI7" s="254"/>
      <c r="EJ7" s="254"/>
      <c r="EK7" s="254"/>
      <c r="EL7" s="254"/>
      <c r="EM7" s="254"/>
      <c r="EN7" s="254"/>
      <c r="EO7" s="254"/>
      <c r="EP7" s="254"/>
      <c r="EQ7" s="254"/>
      <c r="ER7" s="254"/>
      <c r="ES7" s="254"/>
      <c r="ET7" s="254"/>
      <c r="EU7" s="254"/>
      <c r="EV7" s="131"/>
      <c r="EW7" s="131"/>
      <c r="EX7" s="254" t="s">
        <v>303</v>
      </c>
      <c r="EY7" s="254"/>
      <c r="EZ7" s="254"/>
      <c r="FA7" s="254"/>
      <c r="FB7" s="254"/>
      <c r="FC7" s="254"/>
      <c r="FD7" s="254"/>
      <c r="FE7" s="254"/>
      <c r="FF7" s="254"/>
      <c r="FG7" s="254"/>
      <c r="FH7" s="254"/>
      <c r="FI7" s="254"/>
      <c r="FJ7" s="254"/>
      <c r="FK7" s="254"/>
      <c r="FL7" s="254"/>
      <c r="FM7" s="254"/>
      <c r="FN7" s="254"/>
      <c r="FO7" s="254"/>
      <c r="FP7" s="254"/>
      <c r="FQ7" s="128"/>
      <c r="FR7" s="128"/>
      <c r="FS7" s="128"/>
    </row>
    <row r="8" spans="1:175" s="2" customFormat="1" ht="24" customHeight="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89"/>
      <c r="BV8" s="89"/>
      <c r="BW8" s="89"/>
      <c r="BX8" s="89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250" t="s">
        <v>184</v>
      </c>
      <c r="DO8" s="250"/>
      <c r="DP8" s="250"/>
      <c r="DQ8" s="250"/>
      <c r="DR8" s="250"/>
      <c r="DS8" s="250"/>
      <c r="DT8" s="250"/>
      <c r="DU8" s="250"/>
      <c r="DV8" s="250"/>
      <c r="DW8" s="250"/>
      <c r="DX8" s="250"/>
      <c r="DY8" s="250"/>
      <c r="DZ8" s="250"/>
      <c r="EA8" s="250"/>
      <c r="EB8" s="250"/>
      <c r="EC8" s="250"/>
      <c r="ED8" s="250"/>
      <c r="EE8" s="132"/>
      <c r="EF8" s="132"/>
      <c r="EG8" s="250" t="s">
        <v>133</v>
      </c>
      <c r="EH8" s="250"/>
      <c r="EI8" s="250"/>
      <c r="EJ8" s="250"/>
      <c r="EK8" s="250"/>
      <c r="EL8" s="250"/>
      <c r="EM8" s="250"/>
      <c r="EN8" s="250"/>
      <c r="EO8" s="250"/>
      <c r="EP8" s="250"/>
      <c r="EQ8" s="250"/>
      <c r="ER8" s="250"/>
      <c r="ES8" s="250"/>
      <c r="ET8" s="250"/>
      <c r="EU8" s="250"/>
      <c r="EV8" s="132"/>
      <c r="EW8" s="132"/>
      <c r="EX8" s="250" t="s">
        <v>134</v>
      </c>
      <c r="EY8" s="250"/>
      <c r="EZ8" s="250"/>
      <c r="FA8" s="250"/>
      <c r="FB8" s="250"/>
      <c r="FC8" s="250"/>
      <c r="FD8" s="250"/>
      <c r="FE8" s="250"/>
      <c r="FF8" s="250"/>
      <c r="FG8" s="250"/>
      <c r="FH8" s="250"/>
      <c r="FI8" s="250"/>
      <c r="FJ8" s="250"/>
      <c r="FK8" s="250"/>
      <c r="FL8" s="250"/>
      <c r="FM8" s="250"/>
      <c r="FN8" s="250"/>
      <c r="FO8" s="250"/>
      <c r="FP8" s="250"/>
      <c r="FQ8" s="124"/>
      <c r="FR8" s="128"/>
      <c r="FS8" s="128"/>
    </row>
    <row r="9" spans="1:175" s="2" customFormat="1" ht="15" customHeight="1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89"/>
      <c r="BV9" s="89"/>
      <c r="BW9" s="89"/>
      <c r="BX9" s="89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2"/>
      <c r="EF9" s="132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2"/>
      <c r="EW9" s="132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24"/>
      <c r="FR9" s="128"/>
      <c r="FS9" s="128"/>
    </row>
    <row r="10" spans="1:175" s="2" customFormat="1" ht="16.5">
      <c r="A10" s="251" t="s">
        <v>137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U10" s="251"/>
      <c r="BV10" s="251"/>
      <c r="BW10" s="251"/>
      <c r="BX10" s="251"/>
      <c r="BY10" s="251"/>
      <c r="BZ10" s="251"/>
      <c r="CA10" s="251"/>
      <c r="CB10" s="251"/>
      <c r="CC10" s="251"/>
      <c r="CD10" s="251"/>
      <c r="CE10" s="251"/>
      <c r="CF10" s="251"/>
      <c r="CG10" s="251"/>
      <c r="CH10" s="251"/>
      <c r="CI10" s="251"/>
      <c r="CJ10" s="251"/>
      <c r="CK10" s="251"/>
      <c r="CL10" s="251"/>
      <c r="CM10" s="251"/>
      <c r="CN10" s="251"/>
      <c r="CO10" s="251"/>
      <c r="CP10" s="251"/>
      <c r="CQ10" s="251"/>
      <c r="CR10" s="251"/>
      <c r="CS10" s="251"/>
      <c r="CT10" s="251"/>
      <c r="CU10" s="251"/>
      <c r="CV10" s="251"/>
      <c r="CW10" s="251"/>
      <c r="CX10" s="251"/>
      <c r="CY10" s="251"/>
      <c r="CZ10" s="251"/>
      <c r="DA10" s="251"/>
      <c r="DB10" s="251"/>
      <c r="DC10" s="251"/>
      <c r="DD10" s="251"/>
      <c r="DE10" s="251"/>
      <c r="DF10" s="251"/>
      <c r="DG10" s="251"/>
      <c r="DH10" s="251"/>
      <c r="DI10" s="251"/>
      <c r="DJ10" s="251"/>
      <c r="DK10" s="251"/>
      <c r="DL10" s="251"/>
      <c r="DM10" s="251"/>
      <c r="DN10" s="251"/>
      <c r="DO10" s="251"/>
      <c r="DP10" s="251"/>
      <c r="DQ10" s="251"/>
      <c r="DR10" s="251"/>
      <c r="DS10" s="251"/>
      <c r="DT10" s="251"/>
      <c r="DU10" s="251"/>
      <c r="DV10" s="251"/>
      <c r="DW10" s="251"/>
      <c r="DX10" s="251"/>
      <c r="DY10" s="251"/>
      <c r="DZ10" s="251"/>
      <c r="EA10" s="251"/>
      <c r="EB10" s="251"/>
      <c r="EC10" s="251"/>
      <c r="ED10" s="251"/>
      <c r="EE10" s="251"/>
      <c r="EF10" s="251"/>
      <c r="EG10" s="251"/>
      <c r="EH10" s="251"/>
      <c r="EI10" s="251"/>
      <c r="EJ10" s="251"/>
      <c r="EK10" s="251"/>
      <c r="EL10" s="251"/>
      <c r="EM10" s="251"/>
      <c r="EN10" s="251"/>
      <c r="EO10" s="251"/>
      <c r="EP10" s="251"/>
      <c r="EQ10" s="251"/>
      <c r="ER10" s="251"/>
      <c r="ES10" s="251"/>
      <c r="ET10" s="251"/>
      <c r="EU10" s="251"/>
      <c r="EV10" s="251"/>
      <c r="EW10" s="251"/>
      <c r="EX10" s="251"/>
      <c r="EY10" s="251"/>
      <c r="EZ10" s="251"/>
      <c r="FA10" s="251"/>
      <c r="FB10" s="251"/>
      <c r="FC10" s="251"/>
      <c r="FD10" s="251"/>
      <c r="FE10" s="251"/>
      <c r="FF10" s="251"/>
      <c r="FG10" s="251"/>
      <c r="FH10" s="251"/>
      <c r="FI10" s="251"/>
      <c r="FJ10" s="251"/>
      <c r="FK10" s="251"/>
      <c r="FL10" s="251"/>
      <c r="FM10" s="251"/>
      <c r="FN10" s="251"/>
      <c r="FO10" s="251"/>
      <c r="FP10" s="251"/>
      <c r="FQ10" s="251"/>
      <c r="FR10" s="128"/>
      <c r="FS10" s="128"/>
    </row>
    <row r="11" spans="68:175" s="91" customFormat="1" ht="21" customHeight="1">
      <c r="BP11" s="92"/>
      <c r="BQ11" s="92"/>
      <c r="BR11" s="92"/>
      <c r="BS11" s="93" t="s">
        <v>138</v>
      </c>
      <c r="BT11" s="91" t="s">
        <v>139</v>
      </c>
      <c r="CA11" s="91" t="s">
        <v>185</v>
      </c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8"/>
      <c r="CR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17"/>
      <c r="FI11" s="117"/>
      <c r="FJ11" s="117"/>
      <c r="FK11" s="93"/>
      <c r="FL11" s="109"/>
      <c r="FM11" s="109"/>
      <c r="FN11" s="109"/>
      <c r="FO11" s="109"/>
      <c r="FP11" s="109"/>
      <c r="FQ11" s="109"/>
      <c r="FR11" s="128"/>
      <c r="FS11" s="128"/>
    </row>
    <row r="12" spans="140:175" s="2" customFormat="1" ht="15"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128"/>
      <c r="FS12" s="128"/>
    </row>
    <row r="13" spans="68:175" s="2" customFormat="1" ht="19.5" customHeight="1">
      <c r="BP13" s="15" t="s">
        <v>135</v>
      </c>
      <c r="BQ13" s="280" t="s">
        <v>318</v>
      </c>
      <c r="BR13" s="280"/>
      <c r="BS13" s="280"/>
      <c r="BT13" s="280"/>
      <c r="BU13" s="2" t="s">
        <v>135</v>
      </c>
      <c r="BX13" s="280" t="s">
        <v>197</v>
      </c>
      <c r="BY13" s="280"/>
      <c r="BZ13" s="280"/>
      <c r="CA13" s="280"/>
      <c r="CB13" s="280"/>
      <c r="CC13" s="280"/>
      <c r="CD13" s="280"/>
      <c r="CE13" s="280"/>
      <c r="CF13" s="280"/>
      <c r="CG13" s="280"/>
      <c r="CH13" s="280"/>
      <c r="CI13" s="280"/>
      <c r="CJ13" s="280"/>
      <c r="CK13" s="280"/>
      <c r="CL13" s="280"/>
      <c r="CM13" s="280"/>
      <c r="CN13" s="280"/>
      <c r="CO13" s="280"/>
      <c r="CP13" s="265">
        <v>20</v>
      </c>
      <c r="CQ13" s="265"/>
      <c r="CR13" s="265"/>
      <c r="CS13" s="265"/>
      <c r="CT13" s="266" t="s">
        <v>320</v>
      </c>
      <c r="CU13" s="266"/>
      <c r="CV13" s="266"/>
      <c r="CW13" s="266"/>
      <c r="CX13" s="2" t="s">
        <v>136</v>
      </c>
      <c r="EO13" s="98"/>
      <c r="EP13" s="98"/>
      <c r="EQ13" s="9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28"/>
      <c r="FS13" s="128"/>
    </row>
    <row r="14" spans="92:175" s="2" customFormat="1" ht="15">
      <c r="CN14" s="96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EL14" s="95"/>
      <c r="EM14" s="95"/>
      <c r="EN14" s="95"/>
      <c r="EO14" s="95"/>
      <c r="EP14" s="95"/>
      <c r="EQ14" s="95"/>
      <c r="ER14" s="95"/>
      <c r="ES14" s="95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28"/>
      <c r="FS14" s="128"/>
    </row>
    <row r="15" spans="1:175" s="2" customFormat="1" ht="15" customHeight="1">
      <c r="A15" s="96" t="s">
        <v>141</v>
      </c>
      <c r="W15" s="263" t="s">
        <v>279</v>
      </c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/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  <c r="CU15" s="263"/>
      <c r="CV15" s="263"/>
      <c r="CW15" s="263"/>
      <c r="CX15" s="263"/>
      <c r="CY15" s="263"/>
      <c r="CZ15" s="161"/>
      <c r="DA15" s="161"/>
      <c r="DB15" s="161"/>
      <c r="DC15" s="161"/>
      <c r="DD15" s="161"/>
      <c r="DE15" s="161"/>
      <c r="DF15" s="161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28"/>
      <c r="FS15" s="128"/>
    </row>
    <row r="16" spans="1:175" s="2" customFormat="1" ht="15">
      <c r="A16" s="96" t="s">
        <v>143</v>
      </c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/>
      <c r="CE16" s="263"/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/>
      <c r="CV16" s="263"/>
      <c r="CW16" s="263"/>
      <c r="CX16" s="263"/>
      <c r="CY16" s="263"/>
      <c r="CZ16" s="161"/>
      <c r="DA16" s="161"/>
      <c r="DB16" s="161"/>
      <c r="DC16" s="161"/>
      <c r="DD16" s="161"/>
      <c r="DE16" s="161"/>
      <c r="DF16" s="161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28"/>
      <c r="FS16" s="128"/>
    </row>
    <row r="17" spans="1:175" s="2" customFormat="1" ht="15" customHeight="1">
      <c r="A17" s="96" t="s">
        <v>144</v>
      </c>
      <c r="H17" s="98"/>
      <c r="I17" s="98"/>
      <c r="J17" s="98"/>
      <c r="K17" s="98"/>
      <c r="L17" s="98"/>
      <c r="M17" s="98"/>
      <c r="N17" s="98"/>
      <c r="O17" s="98"/>
      <c r="P17" s="98"/>
      <c r="Q17" s="98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263"/>
      <c r="BI17" s="263"/>
      <c r="BJ17" s="263"/>
      <c r="BK17" s="263"/>
      <c r="BL17" s="263"/>
      <c r="BM17" s="263"/>
      <c r="BN17" s="263"/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3"/>
      <c r="CC17" s="263"/>
      <c r="CD17" s="263"/>
      <c r="CE17" s="263"/>
      <c r="CF17" s="263"/>
      <c r="CG17" s="263"/>
      <c r="CH17" s="263"/>
      <c r="CI17" s="263"/>
      <c r="CJ17" s="263"/>
      <c r="CK17" s="263"/>
      <c r="CL17" s="263"/>
      <c r="CM17" s="263"/>
      <c r="CN17" s="263"/>
      <c r="CO17" s="263"/>
      <c r="CP17" s="263"/>
      <c r="CQ17" s="263"/>
      <c r="CR17" s="263"/>
      <c r="CS17" s="263"/>
      <c r="CT17" s="263"/>
      <c r="CU17" s="263"/>
      <c r="CV17" s="263"/>
      <c r="CW17" s="263"/>
      <c r="CX17" s="263"/>
      <c r="CY17" s="263"/>
      <c r="CZ17" s="161"/>
      <c r="DA17" s="161"/>
      <c r="DB17" s="161"/>
      <c r="DC17" s="161"/>
      <c r="DD17" s="161"/>
      <c r="DE17" s="161"/>
      <c r="DF17" s="161"/>
      <c r="EK17" s="95"/>
      <c r="EL17" s="95"/>
      <c r="EM17" s="95"/>
      <c r="EN17" s="95"/>
      <c r="EO17" s="95"/>
      <c r="EP17" s="95"/>
      <c r="EQ17" s="95"/>
      <c r="ER17" s="95"/>
      <c r="ES17" s="95"/>
      <c r="EV17" s="164"/>
      <c r="EW17" s="164"/>
      <c r="EX17" s="164"/>
      <c r="EY17" s="164"/>
      <c r="EZ17" s="164"/>
      <c r="FA17" s="164"/>
      <c r="FB17" s="164"/>
      <c r="FC17" s="164"/>
      <c r="FD17" s="164"/>
      <c r="FE17" s="164"/>
      <c r="FF17" s="164"/>
      <c r="FG17" s="164"/>
      <c r="FH17" s="164"/>
      <c r="FI17" s="164"/>
      <c r="FJ17" s="164"/>
      <c r="FK17" s="164"/>
      <c r="FL17" s="164"/>
      <c r="FM17" s="164"/>
      <c r="FN17" s="164"/>
      <c r="FO17" s="164"/>
      <c r="FP17" s="164"/>
      <c r="FQ17" s="164"/>
      <c r="FR17" s="128"/>
      <c r="FS17" s="128"/>
    </row>
    <row r="18" spans="1:175" s="2" customFormat="1" ht="15">
      <c r="A18" s="96" t="s">
        <v>145</v>
      </c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264"/>
      <c r="BT18" s="264"/>
      <c r="BU18" s="264"/>
      <c r="BV18" s="264"/>
      <c r="BW18" s="264"/>
      <c r="BX18" s="264"/>
      <c r="BY18" s="264"/>
      <c r="BZ18" s="264"/>
      <c r="CA18" s="264"/>
      <c r="CB18" s="264"/>
      <c r="CC18" s="264"/>
      <c r="CD18" s="264"/>
      <c r="CE18" s="264"/>
      <c r="CF18" s="264"/>
      <c r="CG18" s="264"/>
      <c r="CH18" s="264"/>
      <c r="CI18" s="264"/>
      <c r="CJ18" s="264"/>
      <c r="CK18" s="264"/>
      <c r="CL18" s="264"/>
      <c r="CM18" s="264"/>
      <c r="CN18" s="264"/>
      <c r="CO18" s="264"/>
      <c r="CP18" s="264"/>
      <c r="CQ18" s="264"/>
      <c r="CR18" s="264"/>
      <c r="CS18" s="264"/>
      <c r="CT18" s="264"/>
      <c r="CU18" s="264"/>
      <c r="CV18" s="264"/>
      <c r="CW18" s="264"/>
      <c r="CX18" s="264"/>
      <c r="CY18" s="264"/>
      <c r="CZ18" s="161"/>
      <c r="DA18" s="161"/>
      <c r="DB18" s="161"/>
      <c r="DC18" s="161"/>
      <c r="DD18" s="161"/>
      <c r="DE18" s="161"/>
      <c r="DF18" s="161"/>
      <c r="EK18" s="95"/>
      <c r="EL18" s="95"/>
      <c r="EM18" s="95"/>
      <c r="EN18" s="95"/>
      <c r="EO18" s="95"/>
      <c r="EP18" s="95"/>
      <c r="EQ18" s="95"/>
      <c r="ER18" s="95"/>
      <c r="ES18" s="95"/>
      <c r="EV18" s="283" t="s">
        <v>186</v>
      </c>
      <c r="EW18" s="283"/>
      <c r="EX18" s="283"/>
      <c r="EY18" s="283"/>
      <c r="EZ18" s="283"/>
      <c r="FA18" s="283"/>
      <c r="FB18" s="283"/>
      <c r="FC18" s="283"/>
      <c r="FD18" s="283"/>
      <c r="FE18" s="283"/>
      <c r="FF18" s="283"/>
      <c r="FG18" s="283"/>
      <c r="FH18" s="283"/>
      <c r="FI18" s="283"/>
      <c r="FJ18" s="283"/>
      <c r="FK18" s="283"/>
      <c r="FL18" s="283"/>
      <c r="FM18" s="283"/>
      <c r="FN18" s="283"/>
      <c r="FO18" s="283"/>
      <c r="FP18" s="283"/>
      <c r="FQ18" s="283"/>
      <c r="FR18" s="128"/>
      <c r="FS18" s="128"/>
    </row>
    <row r="19" spans="18:175" s="2" customFormat="1" ht="15">
      <c r="R19" s="98"/>
      <c r="S19" s="98"/>
      <c r="T19" s="98"/>
      <c r="U19" s="99"/>
      <c r="V19" s="100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97"/>
      <c r="CN19" s="94"/>
      <c r="CP19" s="101"/>
      <c r="CX19" s="102"/>
      <c r="EG19" s="267" t="s">
        <v>140</v>
      </c>
      <c r="EH19" s="267"/>
      <c r="EI19" s="267"/>
      <c r="EJ19" s="267"/>
      <c r="EK19" s="267"/>
      <c r="EL19" s="267"/>
      <c r="EM19" s="267"/>
      <c r="EN19" s="267"/>
      <c r="EO19" s="267"/>
      <c r="EP19" s="267"/>
      <c r="EQ19" s="267"/>
      <c r="ER19" s="267"/>
      <c r="ES19" s="267"/>
      <c r="ET19" s="267"/>
      <c r="EV19" s="283" t="s">
        <v>321</v>
      </c>
      <c r="EW19" s="283"/>
      <c r="EX19" s="283"/>
      <c r="EY19" s="283"/>
      <c r="EZ19" s="283"/>
      <c r="FA19" s="283"/>
      <c r="FB19" s="283"/>
      <c r="FC19" s="283"/>
      <c r="FD19" s="283"/>
      <c r="FE19" s="283"/>
      <c r="FF19" s="283"/>
      <c r="FG19" s="283"/>
      <c r="FH19" s="283"/>
      <c r="FI19" s="283"/>
      <c r="FJ19" s="283"/>
      <c r="FK19" s="283"/>
      <c r="FL19" s="283"/>
      <c r="FM19" s="283"/>
      <c r="FN19" s="283"/>
      <c r="FO19" s="283"/>
      <c r="FP19" s="283"/>
      <c r="FQ19" s="283"/>
      <c r="FR19" s="128"/>
      <c r="FS19" s="128"/>
    </row>
    <row r="20" spans="1:175" s="2" customFormat="1" ht="15">
      <c r="A20" s="96" t="s">
        <v>147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35"/>
      <c r="AA20" s="261" t="s">
        <v>198</v>
      </c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/>
      <c r="BA20" s="261"/>
      <c r="BB20" s="261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261"/>
      <c r="BQ20" s="261"/>
      <c r="BR20" s="261"/>
      <c r="BS20" s="261"/>
      <c r="BT20" s="261"/>
      <c r="BU20" s="261"/>
      <c r="BV20" s="261"/>
      <c r="BW20" s="261"/>
      <c r="BX20" s="261"/>
      <c r="BY20" s="261"/>
      <c r="BZ20" s="261"/>
      <c r="CA20" s="261"/>
      <c r="CB20" s="261"/>
      <c r="CC20" s="261"/>
      <c r="CD20" s="261"/>
      <c r="CE20" s="261"/>
      <c r="CF20" s="261"/>
      <c r="CG20" s="261"/>
      <c r="CH20" s="261"/>
      <c r="CI20" s="261"/>
      <c r="CJ20" s="261"/>
      <c r="CK20" s="261"/>
      <c r="CL20" s="261"/>
      <c r="CM20" s="261"/>
      <c r="CN20" s="261"/>
      <c r="CO20" s="261"/>
      <c r="CP20" s="261"/>
      <c r="CQ20" s="261"/>
      <c r="CR20" s="261"/>
      <c r="CS20" s="261"/>
      <c r="CT20" s="261"/>
      <c r="CU20" s="261"/>
      <c r="CV20" s="261"/>
      <c r="CW20" s="261"/>
      <c r="CX20" s="261"/>
      <c r="CY20" s="261"/>
      <c r="CZ20" s="137"/>
      <c r="DA20" s="137"/>
      <c r="DB20" s="137"/>
      <c r="DC20" s="137"/>
      <c r="DD20" s="137"/>
      <c r="DE20" s="137"/>
      <c r="DF20" s="137"/>
      <c r="DM20" s="267" t="s">
        <v>142</v>
      </c>
      <c r="DN20" s="267"/>
      <c r="DO20" s="267"/>
      <c r="DP20" s="267"/>
      <c r="DQ20" s="267"/>
      <c r="DR20" s="267"/>
      <c r="DS20" s="267"/>
      <c r="DT20" s="267"/>
      <c r="DU20" s="267"/>
      <c r="DV20" s="267"/>
      <c r="DW20" s="267"/>
      <c r="DX20" s="267"/>
      <c r="DY20" s="267"/>
      <c r="DZ20" s="267"/>
      <c r="EA20" s="267"/>
      <c r="EB20" s="267"/>
      <c r="EC20" s="267"/>
      <c r="ED20" s="267"/>
      <c r="EE20" s="267"/>
      <c r="EF20" s="267"/>
      <c r="EG20" s="267"/>
      <c r="EH20" s="267"/>
      <c r="EI20" s="267"/>
      <c r="EJ20" s="267"/>
      <c r="EK20" s="267"/>
      <c r="EL20" s="267"/>
      <c r="EM20" s="267"/>
      <c r="EN20" s="267"/>
      <c r="EO20" s="267"/>
      <c r="EP20" s="267"/>
      <c r="EQ20" s="267"/>
      <c r="ER20" s="267"/>
      <c r="ES20" s="267"/>
      <c r="ET20" s="267"/>
      <c r="EV20" s="268" t="s">
        <v>286</v>
      </c>
      <c r="EW20" s="269"/>
      <c r="EX20" s="269"/>
      <c r="EY20" s="269"/>
      <c r="EZ20" s="269"/>
      <c r="FA20" s="269"/>
      <c r="FB20" s="269"/>
      <c r="FC20" s="269"/>
      <c r="FD20" s="269"/>
      <c r="FE20" s="269"/>
      <c r="FF20" s="269"/>
      <c r="FG20" s="269"/>
      <c r="FH20" s="269"/>
      <c r="FI20" s="269"/>
      <c r="FJ20" s="269"/>
      <c r="FK20" s="269"/>
      <c r="FL20" s="269"/>
      <c r="FM20" s="269"/>
      <c r="FN20" s="269"/>
      <c r="FO20" s="269"/>
      <c r="FP20" s="269"/>
      <c r="FQ20" s="270"/>
      <c r="FR20" s="128"/>
      <c r="FS20" s="128"/>
    </row>
    <row r="21" spans="1:175" s="2" customFormat="1" ht="13.5" customHeight="1">
      <c r="A21" s="96" t="s">
        <v>148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  <c r="BI21" s="261"/>
      <c r="BJ21" s="261"/>
      <c r="BK21" s="261"/>
      <c r="BL21" s="261"/>
      <c r="BM21" s="261"/>
      <c r="BN21" s="261"/>
      <c r="BO21" s="261"/>
      <c r="BP21" s="261"/>
      <c r="BQ21" s="261"/>
      <c r="BR21" s="261"/>
      <c r="BS21" s="261"/>
      <c r="BT21" s="261"/>
      <c r="BU21" s="261"/>
      <c r="BV21" s="261"/>
      <c r="BW21" s="261"/>
      <c r="BX21" s="261"/>
      <c r="BY21" s="261"/>
      <c r="BZ21" s="261"/>
      <c r="CA21" s="261"/>
      <c r="CB21" s="261"/>
      <c r="CC21" s="261"/>
      <c r="CD21" s="261"/>
      <c r="CE21" s="261"/>
      <c r="CF21" s="261"/>
      <c r="CG21" s="261"/>
      <c r="CH21" s="261"/>
      <c r="CI21" s="261"/>
      <c r="CJ21" s="261"/>
      <c r="CK21" s="261"/>
      <c r="CL21" s="261"/>
      <c r="CM21" s="261"/>
      <c r="CN21" s="261"/>
      <c r="CO21" s="261"/>
      <c r="CP21" s="261"/>
      <c r="CQ21" s="261"/>
      <c r="CR21" s="261"/>
      <c r="CS21" s="261"/>
      <c r="CT21" s="261"/>
      <c r="CU21" s="261"/>
      <c r="CV21" s="261"/>
      <c r="CW21" s="261"/>
      <c r="CX21" s="261"/>
      <c r="CY21" s="261"/>
      <c r="CZ21" s="137"/>
      <c r="DA21" s="137"/>
      <c r="DB21" s="137"/>
      <c r="DC21" s="137"/>
      <c r="DD21" s="137"/>
      <c r="DE21" s="137"/>
      <c r="DF21" s="137"/>
      <c r="DG21" s="133"/>
      <c r="DH21" s="282" t="s">
        <v>187</v>
      </c>
      <c r="DI21" s="282"/>
      <c r="DJ21" s="282"/>
      <c r="DK21" s="282"/>
      <c r="DL21" s="282"/>
      <c r="DM21" s="282"/>
      <c r="DN21" s="282"/>
      <c r="DO21" s="282"/>
      <c r="DP21" s="282"/>
      <c r="DQ21" s="282"/>
      <c r="DR21" s="282"/>
      <c r="DS21" s="282"/>
      <c r="DT21" s="282"/>
      <c r="DU21" s="282"/>
      <c r="DV21" s="282"/>
      <c r="DW21" s="282"/>
      <c r="DX21" s="282"/>
      <c r="DY21" s="282"/>
      <c r="DZ21" s="282"/>
      <c r="EA21" s="282"/>
      <c r="EB21" s="282"/>
      <c r="EC21" s="282"/>
      <c r="ED21" s="282"/>
      <c r="EE21" s="282"/>
      <c r="EF21" s="282"/>
      <c r="EG21" s="282"/>
      <c r="EH21" s="282"/>
      <c r="EI21" s="282"/>
      <c r="EJ21" s="282"/>
      <c r="EK21" s="282"/>
      <c r="EL21" s="282"/>
      <c r="EM21" s="282"/>
      <c r="EN21" s="282"/>
      <c r="EO21" s="282"/>
      <c r="EP21" s="282"/>
      <c r="EQ21" s="282"/>
      <c r="ER21" s="282"/>
      <c r="ES21" s="282"/>
      <c r="ET21" s="282"/>
      <c r="EV21" s="268" t="s">
        <v>188</v>
      </c>
      <c r="EW21" s="269"/>
      <c r="EX21" s="269"/>
      <c r="EY21" s="269"/>
      <c r="EZ21" s="269"/>
      <c r="FA21" s="269"/>
      <c r="FB21" s="269"/>
      <c r="FC21" s="269"/>
      <c r="FD21" s="269"/>
      <c r="FE21" s="269"/>
      <c r="FF21" s="269"/>
      <c r="FG21" s="269"/>
      <c r="FH21" s="269"/>
      <c r="FI21" s="269"/>
      <c r="FJ21" s="269"/>
      <c r="FK21" s="269"/>
      <c r="FL21" s="269"/>
      <c r="FM21" s="269"/>
      <c r="FN21" s="269"/>
      <c r="FO21" s="269"/>
      <c r="FP21" s="269"/>
      <c r="FQ21" s="270"/>
      <c r="FR21" s="128"/>
      <c r="FS21" s="128"/>
    </row>
    <row r="22" spans="1:175" s="101" customFormat="1" ht="14.25" customHeight="1">
      <c r="A22" s="96" t="s">
        <v>149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261"/>
      <c r="AZ22" s="261"/>
      <c r="BA22" s="261"/>
      <c r="BB22" s="261"/>
      <c r="BC22" s="261"/>
      <c r="BD22" s="261"/>
      <c r="BE22" s="261"/>
      <c r="BF22" s="261"/>
      <c r="BG22" s="261"/>
      <c r="BH22" s="261"/>
      <c r="BI22" s="261"/>
      <c r="BJ22" s="261"/>
      <c r="BK22" s="261"/>
      <c r="BL22" s="261"/>
      <c r="BM22" s="261"/>
      <c r="BN22" s="261"/>
      <c r="BO22" s="261"/>
      <c r="BP22" s="261"/>
      <c r="BQ22" s="261"/>
      <c r="BR22" s="261"/>
      <c r="BS22" s="261"/>
      <c r="BT22" s="261"/>
      <c r="BU22" s="261"/>
      <c r="BV22" s="261"/>
      <c r="BW22" s="261"/>
      <c r="BX22" s="261"/>
      <c r="BY22" s="261"/>
      <c r="BZ22" s="261"/>
      <c r="CA22" s="261"/>
      <c r="CB22" s="261"/>
      <c r="CC22" s="261"/>
      <c r="CD22" s="261"/>
      <c r="CE22" s="261"/>
      <c r="CF22" s="261"/>
      <c r="CG22" s="261"/>
      <c r="CH22" s="261"/>
      <c r="CI22" s="261"/>
      <c r="CJ22" s="261"/>
      <c r="CK22" s="261"/>
      <c r="CL22" s="261"/>
      <c r="CM22" s="261"/>
      <c r="CN22" s="261"/>
      <c r="CO22" s="261"/>
      <c r="CP22" s="261"/>
      <c r="CQ22" s="261"/>
      <c r="CR22" s="261"/>
      <c r="CS22" s="261"/>
      <c r="CT22" s="261"/>
      <c r="CU22" s="261"/>
      <c r="CV22" s="261"/>
      <c r="CW22" s="261"/>
      <c r="CX22" s="261"/>
      <c r="CY22" s="261"/>
      <c r="CZ22" s="137"/>
      <c r="DA22" s="137"/>
      <c r="DB22" s="137"/>
      <c r="DC22" s="137"/>
      <c r="DD22" s="137"/>
      <c r="DE22" s="137"/>
      <c r="DF22" s="137"/>
      <c r="DH22" s="271" t="s">
        <v>189</v>
      </c>
      <c r="DI22" s="271"/>
      <c r="DJ22" s="271"/>
      <c r="DK22" s="271"/>
      <c r="DL22" s="271"/>
      <c r="DM22" s="271"/>
      <c r="DN22" s="271"/>
      <c r="DO22" s="271"/>
      <c r="DP22" s="271"/>
      <c r="DQ22" s="271"/>
      <c r="DR22" s="271"/>
      <c r="DS22" s="271"/>
      <c r="DT22" s="271"/>
      <c r="DU22" s="271"/>
      <c r="DV22" s="271"/>
      <c r="DW22" s="271"/>
      <c r="DX22" s="271"/>
      <c r="DY22" s="271"/>
      <c r="DZ22" s="271"/>
      <c r="EA22" s="271"/>
      <c r="EB22" s="271"/>
      <c r="EC22" s="271"/>
      <c r="ED22" s="271"/>
      <c r="EE22" s="271"/>
      <c r="EF22" s="271"/>
      <c r="EG22" s="271"/>
      <c r="EH22" s="271"/>
      <c r="EI22" s="271"/>
      <c r="EJ22" s="271"/>
      <c r="EK22" s="271"/>
      <c r="EL22" s="271"/>
      <c r="EM22" s="271"/>
      <c r="EN22" s="271"/>
      <c r="EO22" s="271"/>
      <c r="EP22" s="271"/>
      <c r="EQ22" s="271"/>
      <c r="ER22" s="271"/>
      <c r="ES22" s="271"/>
      <c r="ET22" s="271"/>
      <c r="EV22" s="268" t="s">
        <v>281</v>
      </c>
      <c r="EW22" s="269"/>
      <c r="EX22" s="269"/>
      <c r="EY22" s="269"/>
      <c r="EZ22" s="269"/>
      <c r="FA22" s="269"/>
      <c r="FB22" s="269"/>
      <c r="FC22" s="269"/>
      <c r="FD22" s="269"/>
      <c r="FE22" s="269"/>
      <c r="FF22" s="269"/>
      <c r="FG22" s="269"/>
      <c r="FH22" s="269"/>
      <c r="FI22" s="269"/>
      <c r="FJ22" s="269"/>
      <c r="FK22" s="269"/>
      <c r="FL22" s="269"/>
      <c r="FM22" s="269"/>
      <c r="FN22" s="269"/>
      <c r="FO22" s="269"/>
      <c r="FP22" s="269"/>
      <c r="FQ22" s="270"/>
      <c r="FR22" s="128"/>
      <c r="FS22" s="128"/>
    </row>
    <row r="23" spans="1:175" s="101" customFormat="1" ht="13.5" customHeight="1">
      <c r="A23" s="96" t="s">
        <v>150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34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62"/>
      <c r="AY23" s="262"/>
      <c r="AZ23" s="262"/>
      <c r="BA23" s="262"/>
      <c r="BB23" s="262"/>
      <c r="BC23" s="262"/>
      <c r="BD23" s="262"/>
      <c r="BE23" s="262"/>
      <c r="BF23" s="262"/>
      <c r="BG23" s="262"/>
      <c r="BH23" s="262"/>
      <c r="BI23" s="262"/>
      <c r="BJ23" s="262"/>
      <c r="BK23" s="262"/>
      <c r="BL23" s="262"/>
      <c r="BM23" s="262"/>
      <c r="BN23" s="262"/>
      <c r="BO23" s="262"/>
      <c r="BP23" s="262"/>
      <c r="BQ23" s="262"/>
      <c r="BR23" s="262"/>
      <c r="BS23" s="262"/>
      <c r="BT23" s="262"/>
      <c r="BU23" s="262"/>
      <c r="BV23" s="262"/>
      <c r="BW23" s="262"/>
      <c r="BX23" s="262"/>
      <c r="BY23" s="262"/>
      <c r="BZ23" s="262"/>
      <c r="CA23" s="262"/>
      <c r="CB23" s="262"/>
      <c r="CC23" s="262"/>
      <c r="CD23" s="262"/>
      <c r="CE23" s="262"/>
      <c r="CF23" s="262"/>
      <c r="CG23" s="262"/>
      <c r="CH23" s="262"/>
      <c r="CI23" s="262"/>
      <c r="CJ23" s="262"/>
      <c r="CK23" s="262"/>
      <c r="CL23" s="262"/>
      <c r="CM23" s="262"/>
      <c r="CN23" s="262"/>
      <c r="CO23" s="262"/>
      <c r="CP23" s="262"/>
      <c r="CQ23" s="262"/>
      <c r="CR23" s="262"/>
      <c r="CS23" s="262"/>
      <c r="CT23" s="262"/>
      <c r="CU23" s="262"/>
      <c r="CV23" s="262"/>
      <c r="CW23" s="262"/>
      <c r="CX23" s="262"/>
      <c r="CY23" s="262"/>
      <c r="CZ23" s="137"/>
      <c r="DA23" s="137"/>
      <c r="DB23" s="137"/>
      <c r="DC23" s="137"/>
      <c r="DD23" s="137"/>
      <c r="DE23" s="137"/>
      <c r="DF23" s="137"/>
      <c r="DH23" s="271" t="s">
        <v>190</v>
      </c>
      <c r="DI23" s="271"/>
      <c r="DJ23" s="271"/>
      <c r="DK23" s="271"/>
      <c r="DL23" s="271"/>
      <c r="DM23" s="271"/>
      <c r="DN23" s="271"/>
      <c r="DO23" s="271"/>
      <c r="DP23" s="271"/>
      <c r="DQ23" s="271"/>
      <c r="DR23" s="271"/>
      <c r="DS23" s="271"/>
      <c r="DT23" s="271"/>
      <c r="DU23" s="271"/>
      <c r="DV23" s="271"/>
      <c r="DW23" s="271"/>
      <c r="DX23" s="271"/>
      <c r="DY23" s="271"/>
      <c r="DZ23" s="271"/>
      <c r="EA23" s="271"/>
      <c r="EB23" s="271"/>
      <c r="EC23" s="271"/>
      <c r="ED23" s="271"/>
      <c r="EE23" s="271"/>
      <c r="EF23" s="271"/>
      <c r="EG23" s="271"/>
      <c r="EH23" s="271"/>
      <c r="EI23" s="271"/>
      <c r="EJ23" s="271"/>
      <c r="EK23" s="271"/>
      <c r="EL23" s="271"/>
      <c r="EM23" s="271"/>
      <c r="EN23" s="271"/>
      <c r="EO23" s="271"/>
      <c r="EP23" s="271"/>
      <c r="EQ23" s="271"/>
      <c r="ER23" s="271"/>
      <c r="ES23" s="271"/>
      <c r="ET23" s="271"/>
      <c r="EV23" s="268" t="s">
        <v>193</v>
      </c>
      <c r="EW23" s="269"/>
      <c r="EX23" s="269"/>
      <c r="EY23" s="269"/>
      <c r="EZ23" s="269"/>
      <c r="FA23" s="269"/>
      <c r="FB23" s="269"/>
      <c r="FC23" s="269"/>
      <c r="FD23" s="269"/>
      <c r="FE23" s="269"/>
      <c r="FF23" s="269"/>
      <c r="FG23" s="269"/>
      <c r="FH23" s="269"/>
      <c r="FI23" s="269"/>
      <c r="FJ23" s="269"/>
      <c r="FK23" s="269"/>
      <c r="FL23" s="269"/>
      <c r="FM23" s="269"/>
      <c r="FN23" s="269"/>
      <c r="FO23" s="269"/>
      <c r="FP23" s="269"/>
      <c r="FQ23" s="270"/>
      <c r="FR23" s="128"/>
      <c r="FS23" s="128"/>
    </row>
    <row r="24" spans="92:175" s="101" customFormat="1" ht="13.5" customHeight="1">
      <c r="CN24" s="103"/>
      <c r="DH24" s="271" t="s">
        <v>191</v>
      </c>
      <c r="DI24" s="271"/>
      <c r="DJ24" s="271"/>
      <c r="DK24" s="271"/>
      <c r="DL24" s="271"/>
      <c r="DM24" s="271"/>
      <c r="DN24" s="271"/>
      <c r="DO24" s="271"/>
      <c r="DP24" s="271"/>
      <c r="DQ24" s="271"/>
      <c r="DR24" s="271"/>
      <c r="DS24" s="271"/>
      <c r="DT24" s="271"/>
      <c r="DU24" s="271"/>
      <c r="DV24" s="271"/>
      <c r="DW24" s="271"/>
      <c r="DX24" s="271"/>
      <c r="DY24" s="271"/>
      <c r="DZ24" s="271"/>
      <c r="EA24" s="271"/>
      <c r="EB24" s="271"/>
      <c r="EC24" s="271"/>
      <c r="ED24" s="271"/>
      <c r="EE24" s="271"/>
      <c r="EF24" s="271"/>
      <c r="EG24" s="271"/>
      <c r="EH24" s="271"/>
      <c r="EI24" s="271"/>
      <c r="EJ24" s="271"/>
      <c r="EK24" s="271"/>
      <c r="EL24" s="271"/>
      <c r="EM24" s="271"/>
      <c r="EN24" s="271"/>
      <c r="EO24" s="271"/>
      <c r="EP24" s="271"/>
      <c r="EQ24" s="271"/>
      <c r="ER24" s="271"/>
      <c r="ES24" s="271"/>
      <c r="ET24" s="271"/>
      <c r="EV24" s="268" t="s">
        <v>212</v>
      </c>
      <c r="EW24" s="269"/>
      <c r="EX24" s="269"/>
      <c r="EY24" s="269"/>
      <c r="EZ24" s="269"/>
      <c r="FA24" s="269"/>
      <c r="FB24" s="269"/>
      <c r="FC24" s="269"/>
      <c r="FD24" s="269"/>
      <c r="FE24" s="269"/>
      <c r="FF24" s="269"/>
      <c r="FG24" s="269"/>
      <c r="FH24" s="269"/>
      <c r="FI24" s="269"/>
      <c r="FJ24" s="269"/>
      <c r="FK24" s="269"/>
      <c r="FL24" s="269"/>
      <c r="FM24" s="269"/>
      <c r="FN24" s="269"/>
      <c r="FO24" s="269"/>
      <c r="FP24" s="269"/>
      <c r="FQ24" s="270"/>
      <c r="FR24" s="128"/>
      <c r="FS24" s="128"/>
    </row>
    <row r="25" spans="1:175" s="2" customFormat="1" ht="14.25" customHeight="1">
      <c r="A25" s="103" t="s">
        <v>199</v>
      </c>
      <c r="Z25" s="104"/>
      <c r="AA25" s="284" t="s">
        <v>200</v>
      </c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84"/>
      <c r="BA25" s="284"/>
      <c r="BB25" s="284"/>
      <c r="BC25" s="284"/>
      <c r="BD25" s="284"/>
      <c r="BE25" s="284"/>
      <c r="BF25" s="284"/>
      <c r="BG25" s="284"/>
      <c r="BH25" s="284"/>
      <c r="BI25" s="284"/>
      <c r="BJ25" s="284"/>
      <c r="BK25" s="284"/>
      <c r="BL25" s="284"/>
      <c r="BM25" s="284"/>
      <c r="BN25" s="284"/>
      <c r="BO25" s="284"/>
      <c r="BP25" s="284"/>
      <c r="BQ25" s="284"/>
      <c r="BR25" s="284"/>
      <c r="BS25" s="284"/>
      <c r="BT25" s="284"/>
      <c r="BU25" s="284"/>
      <c r="BV25" s="284"/>
      <c r="BW25" s="284"/>
      <c r="BX25" s="284"/>
      <c r="BY25" s="284"/>
      <c r="BZ25" s="284"/>
      <c r="CA25" s="284"/>
      <c r="CB25" s="284"/>
      <c r="CC25" s="284"/>
      <c r="CD25" s="284"/>
      <c r="CE25" s="284"/>
      <c r="CF25" s="284"/>
      <c r="CG25" s="284"/>
      <c r="CH25" s="284"/>
      <c r="CI25" s="284"/>
      <c r="CJ25" s="284"/>
      <c r="CK25" s="284"/>
      <c r="CL25" s="284"/>
      <c r="CM25" s="284"/>
      <c r="CN25" s="284"/>
      <c r="CO25" s="284"/>
      <c r="CP25" s="284"/>
      <c r="CQ25" s="284"/>
      <c r="CR25" s="284"/>
      <c r="CS25" s="284"/>
      <c r="CT25" s="284"/>
      <c r="CU25" s="284"/>
      <c r="CV25" s="284"/>
      <c r="CW25" s="284"/>
      <c r="CX25" s="284"/>
      <c r="CY25" s="284"/>
      <c r="CZ25" s="165"/>
      <c r="DA25" s="165"/>
      <c r="DB25" s="165"/>
      <c r="DC25" s="165"/>
      <c r="DD25" s="165"/>
      <c r="DE25" s="165"/>
      <c r="DF25" s="165"/>
      <c r="DG25" s="105"/>
      <c r="DH25" s="272" t="s">
        <v>192</v>
      </c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72"/>
      <c r="EN25" s="272"/>
      <c r="EO25" s="272"/>
      <c r="EP25" s="272"/>
      <c r="EQ25" s="272"/>
      <c r="ER25" s="272"/>
      <c r="ES25" s="272"/>
      <c r="ET25" s="272"/>
      <c r="EU25" s="104"/>
      <c r="EV25" s="283" t="s">
        <v>146</v>
      </c>
      <c r="EW25" s="283"/>
      <c r="EX25" s="283"/>
      <c r="EY25" s="283"/>
      <c r="EZ25" s="283"/>
      <c r="FA25" s="283"/>
      <c r="FB25" s="283"/>
      <c r="FC25" s="283"/>
      <c r="FD25" s="283"/>
      <c r="FE25" s="283"/>
      <c r="FF25" s="283"/>
      <c r="FG25" s="283"/>
      <c r="FH25" s="283"/>
      <c r="FI25" s="283"/>
      <c r="FJ25" s="283"/>
      <c r="FK25" s="283"/>
      <c r="FL25" s="283"/>
      <c r="FM25" s="283"/>
      <c r="FN25" s="283"/>
      <c r="FO25" s="283"/>
      <c r="FP25" s="283"/>
      <c r="FQ25" s="283"/>
      <c r="FR25" s="128"/>
      <c r="FS25" s="128"/>
    </row>
    <row r="26" spans="26:175" s="2" customFormat="1" ht="13.5" customHeight="1">
      <c r="Z26" s="104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05"/>
      <c r="DH26" s="282" t="s">
        <v>194</v>
      </c>
      <c r="DI26" s="282"/>
      <c r="DJ26" s="282"/>
      <c r="DK26" s="282"/>
      <c r="DL26" s="282"/>
      <c r="DM26" s="282"/>
      <c r="DN26" s="282"/>
      <c r="DO26" s="282"/>
      <c r="DP26" s="282"/>
      <c r="DQ26" s="282"/>
      <c r="DR26" s="282"/>
      <c r="DS26" s="282"/>
      <c r="DT26" s="282"/>
      <c r="DU26" s="282"/>
      <c r="DV26" s="282"/>
      <c r="DW26" s="282"/>
      <c r="DX26" s="282"/>
      <c r="DY26" s="282"/>
      <c r="DZ26" s="282"/>
      <c r="EA26" s="282"/>
      <c r="EB26" s="282"/>
      <c r="EC26" s="282"/>
      <c r="ED26" s="282"/>
      <c r="EE26" s="282"/>
      <c r="EF26" s="282"/>
      <c r="EG26" s="282"/>
      <c r="EH26" s="282"/>
      <c r="EI26" s="282"/>
      <c r="EJ26" s="282"/>
      <c r="EK26" s="282"/>
      <c r="EL26" s="282"/>
      <c r="EM26" s="282"/>
      <c r="EN26" s="282"/>
      <c r="EO26" s="282"/>
      <c r="EP26" s="282"/>
      <c r="EQ26" s="282"/>
      <c r="ER26" s="282"/>
      <c r="ES26" s="282"/>
      <c r="ET26" s="282"/>
      <c r="EU26" s="104"/>
      <c r="EV26" s="273"/>
      <c r="EW26" s="274"/>
      <c r="EX26" s="274"/>
      <c r="EY26" s="274"/>
      <c r="EZ26" s="274"/>
      <c r="FA26" s="274"/>
      <c r="FB26" s="274"/>
      <c r="FC26" s="274"/>
      <c r="FD26" s="274"/>
      <c r="FE26" s="274"/>
      <c r="FF26" s="274"/>
      <c r="FG26" s="274"/>
      <c r="FH26" s="274"/>
      <c r="FI26" s="274"/>
      <c r="FJ26" s="274"/>
      <c r="FK26" s="274"/>
      <c r="FL26" s="274"/>
      <c r="FM26" s="274"/>
      <c r="FN26" s="274"/>
      <c r="FO26" s="274"/>
      <c r="FP26" s="274"/>
      <c r="FQ26" s="275"/>
      <c r="FR26" s="128"/>
      <c r="FS26" s="128"/>
    </row>
    <row r="27" spans="1:175" s="2" customFormat="1" ht="14.25" customHeight="1">
      <c r="A27" s="96" t="s">
        <v>151</v>
      </c>
      <c r="AA27" s="285" t="s">
        <v>280</v>
      </c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85"/>
      <c r="AZ27" s="285"/>
      <c r="BA27" s="285"/>
      <c r="BB27" s="285"/>
      <c r="BC27" s="285"/>
      <c r="BD27" s="285"/>
      <c r="BE27" s="285"/>
      <c r="BF27" s="285"/>
      <c r="BG27" s="285"/>
      <c r="BH27" s="285"/>
      <c r="BI27" s="285"/>
      <c r="BJ27" s="285"/>
      <c r="BK27" s="285"/>
      <c r="BL27" s="285"/>
      <c r="BM27" s="285"/>
      <c r="BN27" s="285"/>
      <c r="BO27" s="285"/>
      <c r="BP27" s="285"/>
      <c r="BQ27" s="285"/>
      <c r="BR27" s="285"/>
      <c r="BS27" s="285"/>
      <c r="BT27" s="285"/>
      <c r="BU27" s="285"/>
      <c r="BV27" s="285"/>
      <c r="BW27" s="285"/>
      <c r="BX27" s="285"/>
      <c r="BY27" s="285"/>
      <c r="BZ27" s="285"/>
      <c r="CA27" s="285"/>
      <c r="CB27" s="285"/>
      <c r="CC27" s="285"/>
      <c r="CD27" s="285"/>
      <c r="CE27" s="285"/>
      <c r="CF27" s="285"/>
      <c r="CG27" s="285"/>
      <c r="CH27" s="285"/>
      <c r="CI27" s="285"/>
      <c r="CJ27" s="285"/>
      <c r="CK27" s="285"/>
      <c r="CL27" s="285"/>
      <c r="CM27" s="285"/>
      <c r="CN27" s="285"/>
      <c r="CO27" s="285"/>
      <c r="CP27" s="285"/>
      <c r="CQ27" s="285"/>
      <c r="CR27" s="285"/>
      <c r="CS27" s="285"/>
      <c r="CT27" s="285"/>
      <c r="CU27" s="285"/>
      <c r="CV27" s="285"/>
      <c r="CW27" s="285"/>
      <c r="CX27" s="285"/>
      <c r="CY27" s="285"/>
      <c r="CZ27" s="138"/>
      <c r="DA27" s="138"/>
      <c r="DB27" s="138"/>
      <c r="DC27" s="138"/>
      <c r="DD27" s="138"/>
      <c r="DE27" s="138"/>
      <c r="DF27" s="138"/>
      <c r="DG27" s="94"/>
      <c r="DH27" s="271" t="s">
        <v>195</v>
      </c>
      <c r="DI27" s="271"/>
      <c r="DJ27" s="271"/>
      <c r="DK27" s="271"/>
      <c r="DL27" s="271"/>
      <c r="DM27" s="271"/>
      <c r="DN27" s="271"/>
      <c r="DO27" s="271"/>
      <c r="DP27" s="271"/>
      <c r="DQ27" s="271"/>
      <c r="DR27" s="271"/>
      <c r="DS27" s="271"/>
      <c r="DT27" s="271"/>
      <c r="DU27" s="271"/>
      <c r="DV27" s="271"/>
      <c r="DW27" s="271"/>
      <c r="DX27" s="271"/>
      <c r="DY27" s="271"/>
      <c r="DZ27" s="271"/>
      <c r="EA27" s="271"/>
      <c r="EB27" s="271"/>
      <c r="EC27" s="271"/>
      <c r="ED27" s="271"/>
      <c r="EE27" s="271"/>
      <c r="EF27" s="271"/>
      <c r="EG27" s="271"/>
      <c r="EH27" s="271"/>
      <c r="EI27" s="271"/>
      <c r="EJ27" s="271"/>
      <c r="EK27" s="271"/>
      <c r="EL27" s="271"/>
      <c r="EM27" s="271"/>
      <c r="EN27" s="271"/>
      <c r="EO27" s="271"/>
      <c r="EP27" s="271"/>
      <c r="EQ27" s="271"/>
      <c r="ER27" s="271"/>
      <c r="ES27" s="271"/>
      <c r="ET27" s="271"/>
      <c r="EV27" s="276"/>
      <c r="EW27" s="277"/>
      <c r="EX27" s="277"/>
      <c r="EY27" s="277"/>
      <c r="EZ27" s="277"/>
      <c r="FA27" s="277"/>
      <c r="FB27" s="277"/>
      <c r="FC27" s="277"/>
      <c r="FD27" s="277"/>
      <c r="FE27" s="277"/>
      <c r="FF27" s="277"/>
      <c r="FG27" s="277"/>
      <c r="FH27" s="277"/>
      <c r="FI27" s="277"/>
      <c r="FJ27" s="277"/>
      <c r="FK27" s="277"/>
      <c r="FL27" s="277"/>
      <c r="FM27" s="277"/>
      <c r="FN27" s="277"/>
      <c r="FO27" s="277"/>
      <c r="FP27" s="277"/>
      <c r="FQ27" s="278"/>
      <c r="FR27" s="128"/>
      <c r="FS27" s="128"/>
    </row>
    <row r="28" spans="1:175" s="2" customFormat="1" ht="14.25" customHeight="1">
      <c r="A28" s="96" t="s">
        <v>152</v>
      </c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5"/>
      <c r="AT28" s="285"/>
      <c r="AU28" s="285"/>
      <c r="AV28" s="285"/>
      <c r="AW28" s="285"/>
      <c r="AX28" s="285"/>
      <c r="AY28" s="285"/>
      <c r="AZ28" s="285"/>
      <c r="BA28" s="285"/>
      <c r="BB28" s="285"/>
      <c r="BC28" s="285"/>
      <c r="BD28" s="285"/>
      <c r="BE28" s="285"/>
      <c r="BF28" s="285"/>
      <c r="BG28" s="285"/>
      <c r="BH28" s="285"/>
      <c r="BI28" s="285"/>
      <c r="BJ28" s="285"/>
      <c r="BK28" s="285"/>
      <c r="BL28" s="285"/>
      <c r="BM28" s="285"/>
      <c r="BN28" s="285"/>
      <c r="BO28" s="285"/>
      <c r="BP28" s="285"/>
      <c r="BQ28" s="285"/>
      <c r="BR28" s="285"/>
      <c r="BS28" s="285"/>
      <c r="BT28" s="285"/>
      <c r="BU28" s="285"/>
      <c r="BV28" s="285"/>
      <c r="BW28" s="285"/>
      <c r="BX28" s="285"/>
      <c r="BY28" s="285"/>
      <c r="BZ28" s="285"/>
      <c r="CA28" s="285"/>
      <c r="CB28" s="285"/>
      <c r="CC28" s="285"/>
      <c r="CD28" s="285"/>
      <c r="CE28" s="285"/>
      <c r="CF28" s="285"/>
      <c r="CG28" s="285"/>
      <c r="CH28" s="285"/>
      <c r="CI28" s="285"/>
      <c r="CJ28" s="285"/>
      <c r="CK28" s="285"/>
      <c r="CL28" s="285"/>
      <c r="CM28" s="285"/>
      <c r="CN28" s="285"/>
      <c r="CO28" s="285"/>
      <c r="CP28" s="285"/>
      <c r="CQ28" s="285"/>
      <c r="CR28" s="285"/>
      <c r="CS28" s="285"/>
      <c r="CT28" s="285"/>
      <c r="CU28" s="285"/>
      <c r="CV28" s="285"/>
      <c r="CW28" s="285"/>
      <c r="CX28" s="285"/>
      <c r="CY28" s="285"/>
      <c r="CZ28" s="138"/>
      <c r="DA28" s="138"/>
      <c r="DB28" s="138"/>
      <c r="DC28" s="138"/>
      <c r="DD28" s="138"/>
      <c r="DE28" s="138"/>
      <c r="DF28" s="138"/>
      <c r="DG28" s="94"/>
      <c r="DH28" s="271" t="s">
        <v>196</v>
      </c>
      <c r="DI28" s="271"/>
      <c r="DJ28" s="271"/>
      <c r="DK28" s="271"/>
      <c r="DL28" s="271"/>
      <c r="DM28" s="271"/>
      <c r="DN28" s="271"/>
      <c r="DO28" s="271"/>
      <c r="DP28" s="271"/>
      <c r="DQ28" s="271"/>
      <c r="DR28" s="271"/>
      <c r="DS28" s="271"/>
      <c r="DT28" s="271"/>
      <c r="DU28" s="271"/>
      <c r="DV28" s="271"/>
      <c r="DW28" s="271"/>
      <c r="DX28" s="271"/>
      <c r="DY28" s="271"/>
      <c r="DZ28" s="271"/>
      <c r="EA28" s="271"/>
      <c r="EB28" s="271"/>
      <c r="EC28" s="271"/>
      <c r="ED28" s="271"/>
      <c r="EE28" s="271"/>
      <c r="EF28" s="271"/>
      <c r="EG28" s="271"/>
      <c r="EH28" s="271"/>
      <c r="EI28" s="271"/>
      <c r="EJ28" s="271"/>
      <c r="EK28" s="271"/>
      <c r="EL28" s="271"/>
      <c r="EM28" s="271"/>
      <c r="EN28" s="271"/>
      <c r="EO28" s="271"/>
      <c r="EP28" s="271"/>
      <c r="EQ28" s="271"/>
      <c r="ER28" s="271"/>
      <c r="ES28" s="271"/>
      <c r="ET28" s="271"/>
      <c r="EV28" s="279"/>
      <c r="EW28" s="280"/>
      <c r="EX28" s="280"/>
      <c r="EY28" s="280"/>
      <c r="EZ28" s="280"/>
      <c r="FA28" s="280"/>
      <c r="FB28" s="280"/>
      <c r="FC28" s="280"/>
      <c r="FD28" s="280"/>
      <c r="FE28" s="280"/>
      <c r="FF28" s="280"/>
      <c r="FG28" s="280"/>
      <c r="FH28" s="280"/>
      <c r="FI28" s="280"/>
      <c r="FJ28" s="280"/>
      <c r="FK28" s="280"/>
      <c r="FL28" s="280"/>
      <c r="FM28" s="280"/>
      <c r="FN28" s="280"/>
      <c r="FO28" s="280"/>
      <c r="FP28" s="280"/>
      <c r="FQ28" s="281"/>
      <c r="FR28" s="128"/>
      <c r="FS28" s="128"/>
    </row>
    <row r="29" spans="1:175" s="2" customFormat="1" ht="14.25" customHeight="1">
      <c r="A29" s="9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J29" s="96"/>
      <c r="FJ29" s="95"/>
      <c r="FK29" s="95"/>
      <c r="FL29" s="95"/>
      <c r="FM29" s="95"/>
      <c r="FN29" s="95"/>
      <c r="FO29" s="95"/>
      <c r="FP29" s="95"/>
      <c r="FQ29" s="95"/>
      <c r="FR29" s="128"/>
      <c r="FS29" s="128"/>
    </row>
    <row r="30" spans="1:175" s="2" customFormat="1" ht="14.25" customHeight="1">
      <c r="A30" s="9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J30" s="96"/>
      <c r="FJ30" s="95"/>
      <c r="FK30" s="95"/>
      <c r="FL30" s="95"/>
      <c r="FM30" s="95"/>
      <c r="FN30" s="95"/>
      <c r="FO30" s="95"/>
      <c r="FP30" s="95"/>
      <c r="FQ30" s="95"/>
      <c r="FR30" s="128"/>
      <c r="FS30" s="128"/>
    </row>
    <row r="31" spans="174:175" s="2" customFormat="1" ht="15">
      <c r="FR31" s="128"/>
      <c r="FS31" s="128"/>
    </row>
  </sheetData>
  <mergeCells count="41">
    <mergeCell ref="ES1:EV1"/>
    <mergeCell ref="EZ1:FQ1"/>
    <mergeCell ref="DN2:FP2"/>
    <mergeCell ref="DN3:EB3"/>
    <mergeCell ref="DN4:EL4"/>
    <mergeCell ref="DN5:FP5"/>
    <mergeCell ref="DN6:FP6"/>
    <mergeCell ref="DN7:ED7"/>
    <mergeCell ref="EG7:EU7"/>
    <mergeCell ref="EX7:FP7"/>
    <mergeCell ref="DN8:ED8"/>
    <mergeCell ref="EG8:EU8"/>
    <mergeCell ref="EX8:FP8"/>
    <mergeCell ref="A10:FQ10"/>
    <mergeCell ref="W15:CY18"/>
    <mergeCell ref="BQ13:BT13"/>
    <mergeCell ref="BX13:CO13"/>
    <mergeCell ref="CP13:CS13"/>
    <mergeCell ref="CT13:CW13"/>
    <mergeCell ref="DM20:ET20"/>
    <mergeCell ref="AA25:CY25"/>
    <mergeCell ref="AA27:CY28"/>
    <mergeCell ref="AA20:CY23"/>
    <mergeCell ref="EV22:FQ22"/>
    <mergeCell ref="EV23:FQ23"/>
    <mergeCell ref="DH22:ET22"/>
    <mergeCell ref="DH21:ET21"/>
    <mergeCell ref="EV18:FQ18"/>
    <mergeCell ref="EV19:FQ19"/>
    <mergeCell ref="EV20:FQ20"/>
    <mergeCell ref="EV21:FQ21"/>
    <mergeCell ref="EG19:ET19"/>
    <mergeCell ref="EV24:FQ24"/>
    <mergeCell ref="DH28:ET28"/>
    <mergeCell ref="DH25:ET25"/>
    <mergeCell ref="DH24:ET24"/>
    <mergeCell ref="EV26:FQ28"/>
    <mergeCell ref="DH26:ET26"/>
    <mergeCell ref="DH27:ET27"/>
    <mergeCell ref="EV25:FQ25"/>
    <mergeCell ref="DH23:ET2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P1250"/>
  <sheetViews>
    <sheetView view="pageBreakPreview" zoomScaleSheetLayoutView="100" zoomScalePageLayoutView="0" workbookViewId="0" topLeftCell="A1">
      <selection activeCell="E24" sqref="E24:E30"/>
    </sheetView>
  </sheetViews>
  <sheetFormatPr defaultColWidth="9.00390625" defaultRowHeight="12.75"/>
  <cols>
    <col min="1" max="1" width="14.00390625" style="3" customWidth="1"/>
    <col min="2" max="2" width="41.75390625" style="3" customWidth="1"/>
    <col min="3" max="3" width="24.125" style="3" customWidth="1"/>
    <col min="4" max="4" width="15.75390625" style="3" customWidth="1"/>
    <col min="5" max="5" width="13.625" style="3" customWidth="1"/>
    <col min="6" max="6" width="9.125" style="3" customWidth="1"/>
    <col min="7" max="7" width="10.00390625" style="3" bestFit="1" customWidth="1"/>
    <col min="8" max="8" width="12.75390625" style="30" customWidth="1"/>
    <col min="9" max="9" width="15.75390625" style="30" customWidth="1"/>
    <col min="10" max="16384" width="9.125" style="3" customWidth="1"/>
  </cols>
  <sheetData>
    <row r="1" ht="15">
      <c r="D1" s="15"/>
    </row>
    <row r="2" spans="1:9" s="77" customFormat="1" ht="14.25">
      <c r="A2" s="329" t="s">
        <v>294</v>
      </c>
      <c r="B2" s="329"/>
      <c r="C2" s="329"/>
      <c r="D2" s="329"/>
      <c r="H2" s="184"/>
      <c r="I2" s="184"/>
    </row>
    <row r="3" spans="1:9" s="77" customFormat="1" ht="14.25">
      <c r="A3" s="329" t="s">
        <v>112</v>
      </c>
      <c r="B3" s="329"/>
      <c r="C3" s="329"/>
      <c r="D3" s="329"/>
      <c r="H3" s="184"/>
      <c r="I3" s="184"/>
    </row>
    <row r="4" spans="1:9" s="77" customFormat="1" ht="14.25">
      <c r="A4" s="329" t="s">
        <v>113</v>
      </c>
      <c r="B4" s="329"/>
      <c r="C4" s="329"/>
      <c r="D4" s="329"/>
      <c r="H4" s="184"/>
      <c r="I4" s="184"/>
    </row>
    <row r="5" spans="1:9" s="77" customFormat="1" ht="14.25">
      <c r="A5" s="329" t="s">
        <v>114</v>
      </c>
      <c r="B5" s="329"/>
      <c r="C5" s="329"/>
      <c r="D5" s="329"/>
      <c r="H5" s="184"/>
      <c r="I5" s="184"/>
    </row>
    <row r="6" spans="1:4" ht="15">
      <c r="A6" s="6"/>
      <c r="B6" s="6"/>
      <c r="C6" s="6"/>
      <c r="D6" s="6"/>
    </row>
    <row r="7" spans="1:4" ht="15">
      <c r="A7" s="6"/>
      <c r="B7" s="6"/>
      <c r="C7" s="6"/>
      <c r="D7" s="15"/>
    </row>
    <row r="8" spans="1:13" ht="15">
      <c r="A8" s="328" t="s">
        <v>253</v>
      </c>
      <c r="B8" s="328"/>
      <c r="C8" s="328"/>
      <c r="D8" s="328"/>
      <c r="E8" s="172"/>
      <c r="F8" s="172"/>
      <c r="G8" s="172"/>
      <c r="H8" s="172"/>
      <c r="I8" s="172"/>
      <c r="J8" s="172"/>
      <c r="K8" s="70"/>
      <c r="M8" s="5"/>
    </row>
    <row r="9" spans="1:13" s="13" customFormat="1" ht="40.5" customHeight="1">
      <c r="A9" s="331" t="s">
        <v>211</v>
      </c>
      <c r="B9" s="331"/>
      <c r="C9" s="331"/>
      <c r="D9" s="331"/>
      <c r="E9" s="171"/>
      <c r="F9" s="171"/>
      <c r="G9" s="171"/>
      <c r="H9" s="171"/>
      <c r="I9" s="171"/>
      <c r="J9" s="171"/>
      <c r="K9" s="71"/>
      <c r="M9" s="14"/>
    </row>
    <row r="10" ht="15">
      <c r="A10" s="4"/>
    </row>
    <row r="11" spans="1:4" ht="45">
      <c r="A11" s="9" t="s">
        <v>40</v>
      </c>
      <c r="B11" s="9" t="s">
        <v>55</v>
      </c>
      <c r="C11" s="9" t="s">
        <v>56</v>
      </c>
      <c r="D11" s="9" t="s">
        <v>57</v>
      </c>
    </row>
    <row r="12" spans="1:9" s="26" customFormat="1" ht="17.25" customHeight="1">
      <c r="A12" s="25">
        <v>1</v>
      </c>
      <c r="B12" s="25">
        <v>2</v>
      </c>
      <c r="C12" s="25">
        <v>3</v>
      </c>
      <c r="D12" s="25">
        <v>4</v>
      </c>
      <c r="H12" s="49"/>
      <c r="I12" s="49"/>
    </row>
    <row r="13" spans="1:9" ht="33.75" customHeight="1">
      <c r="A13" s="16">
        <v>1</v>
      </c>
      <c r="B13" s="12" t="s">
        <v>58</v>
      </c>
      <c r="C13" s="20" t="s">
        <v>50</v>
      </c>
      <c r="D13" s="20"/>
      <c r="E13" s="5"/>
      <c r="F13" s="5"/>
      <c r="G13" s="5"/>
      <c r="H13" s="7"/>
      <c r="I13" s="7"/>
    </row>
    <row r="14" spans="1:9" ht="15">
      <c r="A14" s="351" t="s">
        <v>59</v>
      </c>
      <c r="B14" s="39" t="s">
        <v>8</v>
      </c>
      <c r="C14" s="352">
        <f>'Р 1.1'!J20</f>
        <v>4403799.998</v>
      </c>
      <c r="D14" s="352">
        <f>C14*0.22+852</f>
        <v>969687.9995599999</v>
      </c>
      <c r="E14" s="5"/>
      <c r="F14" s="5"/>
      <c r="G14" s="5"/>
      <c r="H14" s="7"/>
      <c r="I14" s="7"/>
    </row>
    <row r="15" spans="1:9" ht="15">
      <c r="A15" s="351"/>
      <c r="B15" s="39" t="s">
        <v>60</v>
      </c>
      <c r="C15" s="352"/>
      <c r="D15" s="352"/>
      <c r="E15" s="5"/>
      <c r="F15" s="5"/>
      <c r="G15" s="5"/>
      <c r="H15" s="7"/>
      <c r="I15" s="7"/>
    </row>
    <row r="16" spans="1:9" ht="19.5" customHeight="1">
      <c r="A16" s="16" t="s">
        <v>61</v>
      </c>
      <c r="B16" s="40" t="s">
        <v>62</v>
      </c>
      <c r="C16" s="20"/>
      <c r="D16" s="20"/>
      <c r="E16" s="5"/>
      <c r="F16" s="5"/>
      <c r="G16" s="5"/>
      <c r="H16" s="7"/>
      <c r="I16" s="7"/>
    </row>
    <row r="17" spans="1:9" ht="46.5" customHeight="1">
      <c r="A17" s="16" t="s">
        <v>63</v>
      </c>
      <c r="B17" s="12" t="s">
        <v>64</v>
      </c>
      <c r="C17" s="20"/>
      <c r="D17" s="20"/>
      <c r="E17" s="5"/>
      <c r="F17" s="5"/>
      <c r="G17" s="5"/>
      <c r="H17" s="7"/>
      <c r="I17" s="7"/>
    </row>
    <row r="18" spans="1:9" ht="33" customHeight="1">
      <c r="A18" s="16">
        <v>2</v>
      </c>
      <c r="B18" s="12" t="s">
        <v>65</v>
      </c>
      <c r="C18" s="20" t="s">
        <v>50</v>
      </c>
      <c r="D18" s="20"/>
      <c r="E18" s="5"/>
      <c r="F18" s="5"/>
      <c r="G18" s="5"/>
      <c r="H18" s="7"/>
      <c r="I18" s="7"/>
    </row>
    <row r="19" spans="1:9" ht="20.25" customHeight="1">
      <c r="A19" s="351" t="s">
        <v>66</v>
      </c>
      <c r="B19" s="40" t="s">
        <v>8</v>
      </c>
      <c r="C19" s="352">
        <f>C14</f>
        <v>4403799.998</v>
      </c>
      <c r="D19" s="352">
        <f>ROUND(C19*0.029,0)</f>
        <v>127710</v>
      </c>
      <c r="E19" s="5"/>
      <c r="F19" s="5"/>
      <c r="G19" s="5"/>
      <c r="H19" s="7"/>
      <c r="I19" s="7"/>
    </row>
    <row r="20" spans="1:9" ht="46.5" customHeight="1">
      <c r="A20" s="351"/>
      <c r="B20" s="12" t="s">
        <v>67</v>
      </c>
      <c r="C20" s="352"/>
      <c r="D20" s="352"/>
      <c r="E20" s="5"/>
      <c r="F20" s="5"/>
      <c r="G20" s="5"/>
      <c r="H20" s="7"/>
      <c r="I20" s="7"/>
    </row>
    <row r="21" spans="1:9" ht="47.25" customHeight="1">
      <c r="A21" s="16" t="s">
        <v>68</v>
      </c>
      <c r="B21" s="12" t="s">
        <v>69</v>
      </c>
      <c r="C21" s="20"/>
      <c r="D21" s="20"/>
      <c r="E21" s="5"/>
      <c r="F21" s="5"/>
      <c r="G21" s="5"/>
      <c r="H21" s="7"/>
      <c r="I21" s="7"/>
    </row>
    <row r="22" spans="1:9" ht="64.5" customHeight="1">
      <c r="A22" s="16" t="s">
        <v>70</v>
      </c>
      <c r="B22" s="12" t="s">
        <v>71</v>
      </c>
      <c r="C22" s="20">
        <f>C19</f>
        <v>4403799.998</v>
      </c>
      <c r="D22" s="20">
        <f>ROUND(C22*0.002,0)</f>
        <v>8808</v>
      </c>
      <c r="E22" s="5"/>
      <c r="F22" s="5"/>
      <c r="G22" s="5"/>
      <c r="H22" s="7"/>
      <c r="I22" s="7"/>
    </row>
    <row r="23" spans="1:9" ht="65.25" customHeight="1">
      <c r="A23" s="16" t="s">
        <v>72</v>
      </c>
      <c r="B23" s="50" t="s">
        <v>73</v>
      </c>
      <c r="C23" s="20"/>
      <c r="D23" s="20"/>
      <c r="E23" s="5"/>
      <c r="F23" s="5"/>
      <c r="G23" s="5"/>
      <c r="H23" s="7"/>
      <c r="I23" s="7"/>
    </row>
    <row r="24" spans="1:9" ht="63.75" customHeight="1">
      <c r="A24" s="16" t="s">
        <v>74</v>
      </c>
      <c r="B24" s="50" t="s">
        <v>73</v>
      </c>
      <c r="C24" s="20"/>
      <c r="D24" s="20"/>
      <c r="E24" s="5">
        <f>E26-D26</f>
        <v>0.00044000009074807167</v>
      </c>
      <c r="F24" s="5"/>
      <c r="G24" s="5"/>
      <c r="H24" s="7"/>
      <c r="I24" s="7"/>
    </row>
    <row r="25" spans="1:9" ht="45.75" customHeight="1">
      <c r="A25" s="16">
        <v>3</v>
      </c>
      <c r="B25" s="12" t="s">
        <v>75</v>
      </c>
      <c r="C25" s="20">
        <f>C19</f>
        <v>4403799.998</v>
      </c>
      <c r="D25" s="20">
        <f>ROUND(C25*0.051,0)</f>
        <v>224594</v>
      </c>
      <c r="E25" s="5"/>
      <c r="F25" s="5"/>
      <c r="G25" s="5"/>
      <c r="H25" s="7"/>
      <c r="I25" s="7"/>
    </row>
    <row r="26" spans="1:9" s="77" customFormat="1" ht="14.25">
      <c r="A26" s="185"/>
      <c r="B26" s="186" t="s">
        <v>49</v>
      </c>
      <c r="C26" s="22" t="s">
        <v>50</v>
      </c>
      <c r="D26" s="232">
        <f>D14+D19+D22+D25</f>
        <v>1330799.99956</v>
      </c>
      <c r="E26" s="76">
        <v>1330800</v>
      </c>
      <c r="F26" s="76"/>
      <c r="G26" s="76"/>
      <c r="H26" s="187"/>
      <c r="I26" s="187"/>
    </row>
    <row r="27" spans="3:9" ht="15">
      <c r="C27" s="5"/>
      <c r="D27" s="5"/>
      <c r="E27" s="5"/>
      <c r="F27" s="5"/>
      <c r="G27" s="5"/>
      <c r="H27" s="7"/>
      <c r="I27" s="7"/>
    </row>
    <row r="28" spans="1:9" ht="15">
      <c r="A28" s="6"/>
      <c r="B28" s="6"/>
      <c r="C28" s="6"/>
      <c r="D28" s="15" t="s">
        <v>107</v>
      </c>
      <c r="E28" s="5"/>
      <c r="F28" s="5"/>
      <c r="G28" s="5"/>
      <c r="H28" s="7"/>
      <c r="I28" s="7"/>
    </row>
    <row r="29" spans="1:9" ht="15">
      <c r="A29" s="328" t="s">
        <v>253</v>
      </c>
      <c r="B29" s="328"/>
      <c r="C29" s="328"/>
      <c r="D29" s="328"/>
      <c r="E29" s="5"/>
      <c r="F29" s="5"/>
      <c r="G29" s="5"/>
      <c r="H29" s="7"/>
      <c r="I29" s="7"/>
    </row>
    <row r="30" spans="1:9" ht="15">
      <c r="A30" s="331" t="s">
        <v>211</v>
      </c>
      <c r="B30" s="331"/>
      <c r="C30" s="331"/>
      <c r="D30" s="331"/>
      <c r="E30" s="5">
        <v>13604100</v>
      </c>
      <c r="F30" s="8"/>
      <c r="G30" s="8"/>
      <c r="H30" s="31"/>
      <c r="I30" s="7"/>
    </row>
    <row r="31" spans="1:9" ht="15">
      <c r="A31" s="4"/>
      <c r="E31" s="5"/>
      <c r="F31" s="8"/>
      <c r="G31" s="8"/>
      <c r="H31" s="31"/>
      <c r="I31" s="7"/>
    </row>
    <row r="32" spans="1:9" ht="45">
      <c r="A32" s="9" t="s">
        <v>40</v>
      </c>
      <c r="B32" s="9" t="s">
        <v>55</v>
      </c>
      <c r="C32" s="9" t="s">
        <v>56</v>
      </c>
      <c r="D32" s="9" t="s">
        <v>57</v>
      </c>
      <c r="E32" s="5"/>
      <c r="F32" s="5"/>
      <c r="G32" s="5"/>
      <c r="H32" s="7"/>
      <c r="I32" s="7"/>
    </row>
    <row r="33" spans="1:9" ht="15">
      <c r="A33" s="25">
        <v>1</v>
      </c>
      <c r="B33" s="25">
        <v>2</v>
      </c>
      <c r="C33" s="25">
        <v>3</v>
      </c>
      <c r="D33" s="25">
        <v>4</v>
      </c>
      <c r="E33" s="5"/>
      <c r="F33" s="5"/>
      <c r="G33" s="5"/>
      <c r="H33" s="7"/>
      <c r="I33" s="7"/>
    </row>
    <row r="34" spans="1:9" ht="30">
      <c r="A34" s="16">
        <v>1</v>
      </c>
      <c r="B34" s="12" t="s">
        <v>58</v>
      </c>
      <c r="C34" s="20" t="s">
        <v>50</v>
      </c>
      <c r="D34" s="20"/>
      <c r="E34" s="5"/>
      <c r="F34" s="5"/>
      <c r="G34" s="5"/>
      <c r="H34" s="7"/>
      <c r="I34" s="7"/>
    </row>
    <row r="35" spans="1:9" ht="15">
      <c r="A35" s="351" t="s">
        <v>59</v>
      </c>
      <c r="B35" s="39" t="s">
        <v>8</v>
      </c>
      <c r="C35" s="352"/>
      <c r="D35" s="352">
        <f>C35*0.22</f>
        <v>0</v>
      </c>
      <c r="E35" s="5"/>
      <c r="F35" s="5"/>
      <c r="G35" s="5"/>
      <c r="H35" s="7"/>
      <c r="I35" s="7"/>
    </row>
    <row r="36" spans="1:9" ht="15">
      <c r="A36" s="351"/>
      <c r="B36" s="39" t="s">
        <v>60</v>
      </c>
      <c r="C36" s="352"/>
      <c r="D36" s="352"/>
      <c r="E36" s="5"/>
      <c r="F36" s="5"/>
      <c r="G36" s="5"/>
      <c r="H36" s="7"/>
      <c r="I36" s="7"/>
    </row>
    <row r="37" spans="1:9" ht="15">
      <c r="A37" s="16" t="s">
        <v>61</v>
      </c>
      <c r="B37" s="40" t="s">
        <v>62</v>
      </c>
      <c r="C37" s="20"/>
      <c r="D37" s="20"/>
      <c r="E37" s="5"/>
      <c r="F37" s="5"/>
      <c r="G37" s="5"/>
      <c r="H37" s="7"/>
      <c r="I37" s="7"/>
    </row>
    <row r="38" spans="1:9" ht="60">
      <c r="A38" s="16" t="s">
        <v>63</v>
      </c>
      <c r="B38" s="12" t="s">
        <v>64</v>
      </c>
      <c r="C38" s="20"/>
      <c r="D38" s="20"/>
      <c r="E38" s="5"/>
      <c r="F38" s="5"/>
      <c r="G38" s="5"/>
      <c r="H38" s="7"/>
      <c r="I38" s="7"/>
    </row>
    <row r="39" spans="1:9" ht="30">
      <c r="A39" s="16">
        <v>2</v>
      </c>
      <c r="B39" s="12" t="s">
        <v>65</v>
      </c>
      <c r="C39" s="20" t="s">
        <v>50</v>
      </c>
      <c r="D39" s="20"/>
      <c r="E39" s="5"/>
      <c r="F39" s="5"/>
      <c r="G39" s="5"/>
      <c r="H39" s="7"/>
      <c r="I39" s="7"/>
    </row>
    <row r="40" spans="1:9" ht="15">
      <c r="A40" s="351" t="s">
        <v>66</v>
      </c>
      <c r="B40" s="40" t="s">
        <v>8</v>
      </c>
      <c r="C40" s="352">
        <f>C35</f>
        <v>0</v>
      </c>
      <c r="D40" s="352">
        <f>ROUND(C40*0.029,0)</f>
        <v>0</v>
      </c>
      <c r="E40" s="5"/>
      <c r="F40" s="5"/>
      <c r="G40" s="5"/>
      <c r="H40" s="7"/>
      <c r="I40" s="7"/>
    </row>
    <row r="41" spans="1:4" ht="45">
      <c r="A41" s="351"/>
      <c r="B41" s="12" t="s">
        <v>67</v>
      </c>
      <c r="C41" s="352"/>
      <c r="D41" s="352"/>
    </row>
    <row r="42" spans="1:4" ht="45">
      <c r="A42" s="16" t="s">
        <v>68</v>
      </c>
      <c r="B42" s="12" t="s">
        <v>69</v>
      </c>
      <c r="C42" s="20"/>
      <c r="D42" s="20"/>
    </row>
    <row r="43" spans="1:4" ht="60">
      <c r="A43" s="16" t="s">
        <v>70</v>
      </c>
      <c r="B43" s="12" t="s">
        <v>71</v>
      </c>
      <c r="C43" s="20">
        <f>C40</f>
        <v>0</v>
      </c>
      <c r="D43" s="20">
        <f>ROUND(C43*0.002,0)</f>
        <v>0</v>
      </c>
    </row>
    <row r="44" spans="1:4" ht="60">
      <c r="A44" s="16" t="s">
        <v>72</v>
      </c>
      <c r="B44" s="50" t="s">
        <v>73</v>
      </c>
      <c r="C44" s="20"/>
      <c r="D44" s="20"/>
    </row>
    <row r="45" spans="1:4" ht="60">
      <c r="A45" s="16" t="s">
        <v>74</v>
      </c>
      <c r="B45" s="50" t="s">
        <v>73</v>
      </c>
      <c r="C45" s="20"/>
      <c r="D45" s="20"/>
    </row>
    <row r="46" spans="1:4" ht="45">
      <c r="A46" s="16">
        <v>3</v>
      </c>
      <c r="B46" s="12" t="s">
        <v>75</v>
      </c>
      <c r="C46" s="20">
        <f>C40</f>
        <v>0</v>
      </c>
      <c r="D46" s="20"/>
    </row>
    <row r="47" spans="1:4" ht="15">
      <c r="A47" s="16"/>
      <c r="B47" s="11" t="s">
        <v>49</v>
      </c>
      <c r="C47" s="20" t="s">
        <v>50</v>
      </c>
      <c r="D47" s="22">
        <f>D35+D40+D43+D46</f>
        <v>0</v>
      </c>
    </row>
    <row r="48" spans="3:4" ht="15">
      <c r="C48" s="5"/>
      <c r="D48" s="5"/>
    </row>
    <row r="49" spans="3:4" ht="15">
      <c r="C49" s="69">
        <v>211</v>
      </c>
      <c r="D49" s="69">
        <v>213</v>
      </c>
    </row>
    <row r="50" spans="2:4" ht="15">
      <c r="B50" s="68" t="s">
        <v>7</v>
      </c>
      <c r="C50" s="64">
        <f>C25</f>
        <v>4403799.998</v>
      </c>
      <c r="D50" s="64">
        <f>E30-C50</f>
        <v>9200300.002</v>
      </c>
    </row>
    <row r="51" spans="3:4" ht="15">
      <c r="C51" s="8"/>
      <c r="D51" s="64">
        <f>D50-D26</f>
        <v>7869500.00244</v>
      </c>
    </row>
    <row r="52" spans="3:4" ht="15">
      <c r="C52" s="69">
        <v>211</v>
      </c>
      <c r="D52" s="69">
        <v>213</v>
      </c>
    </row>
    <row r="53" spans="3:4" ht="15">
      <c r="C53" s="64">
        <v>22342995.76</v>
      </c>
      <c r="D53" s="64" t="e">
        <f>#REF!</f>
        <v>#REF!</v>
      </c>
    </row>
    <row r="54" spans="3:4" ht="15">
      <c r="C54" s="8"/>
      <c r="D54" s="64" t="e">
        <f>D53-D49</f>
        <v>#REF!</v>
      </c>
    </row>
    <row r="55" spans="3:4" ht="15">
      <c r="C55" s="5">
        <f>C53/12</f>
        <v>1861916.3133333335</v>
      </c>
      <c r="D55" s="5"/>
    </row>
    <row r="56" spans="3:4" ht="15">
      <c r="C56" s="5"/>
      <c r="D56" s="5"/>
    </row>
    <row r="57" spans="3:4" ht="15">
      <c r="C57" s="5"/>
      <c r="D57" s="5"/>
    </row>
    <row r="58" spans="3:4" ht="15">
      <c r="C58" s="5"/>
      <c r="D58" s="5"/>
    </row>
    <row r="59" spans="3:4" ht="15">
      <c r="C59" s="5"/>
      <c r="D59" s="5"/>
    </row>
    <row r="60" spans="3:4" ht="15">
      <c r="C60" s="5"/>
      <c r="D60" s="5"/>
    </row>
    <row r="1250" ht="12.75"/>
  </sheetData>
  <sheetProtection/>
  <mergeCells count="20">
    <mergeCell ref="A8:D8"/>
    <mergeCell ref="A2:D2"/>
    <mergeCell ref="A3:D3"/>
    <mergeCell ref="A4:D4"/>
    <mergeCell ref="A5:D5"/>
    <mergeCell ref="A30:D30"/>
    <mergeCell ref="A29:D29"/>
    <mergeCell ref="A9:D9"/>
    <mergeCell ref="A19:A20"/>
    <mergeCell ref="C19:C20"/>
    <mergeCell ref="D19:D20"/>
    <mergeCell ref="A14:A15"/>
    <mergeCell ref="C14:C15"/>
    <mergeCell ref="D14:D15"/>
    <mergeCell ref="A40:A41"/>
    <mergeCell ref="C40:C41"/>
    <mergeCell ref="D40:D41"/>
    <mergeCell ref="A35:A36"/>
    <mergeCell ref="C35:C36"/>
    <mergeCell ref="D35:D36"/>
  </mergeCells>
  <hyperlinks>
    <hyperlink ref="B23" location="P1250" display="P1250"/>
    <hyperlink ref="B24" location="P1250" display="P1250"/>
    <hyperlink ref="B44" location="P1250" display="P1250"/>
    <hyperlink ref="B45" location="P1250" display="P1250"/>
  </hyperlink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portrait" paperSize="9" scale="93" r:id="rId1"/>
  <rowBreaks count="1" manualBreakCount="1">
    <brk id="27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48"/>
  <sheetViews>
    <sheetView view="pageBreakPreview" zoomScale="75" zoomScaleSheetLayoutView="75" zoomScalePageLayoutView="0" workbookViewId="0" topLeftCell="A1">
      <selection activeCell="H9" sqref="H9"/>
    </sheetView>
  </sheetViews>
  <sheetFormatPr defaultColWidth="9.00390625" defaultRowHeight="12.75"/>
  <cols>
    <col min="1" max="1" width="9.125" style="2" customWidth="1"/>
    <col min="2" max="2" width="28.875" style="2" customWidth="1"/>
    <col min="3" max="3" width="17.125" style="2" customWidth="1"/>
    <col min="4" max="4" width="17.375" style="2" customWidth="1"/>
    <col min="5" max="5" width="16.875" style="2" customWidth="1"/>
    <col min="6" max="6" width="19.625" style="2" customWidth="1"/>
    <col min="7" max="16384" width="9.125" style="2" customWidth="1"/>
  </cols>
  <sheetData>
    <row r="1" spans="1:5" ht="15">
      <c r="A1" s="355" t="s">
        <v>295</v>
      </c>
      <c r="B1" s="355"/>
      <c r="C1" s="355"/>
      <c r="D1" s="355"/>
      <c r="E1" s="355"/>
    </row>
    <row r="2" spans="1:5" ht="15">
      <c r="A2" s="356"/>
      <c r="B2" s="356"/>
      <c r="C2" s="356"/>
      <c r="D2" s="356"/>
      <c r="E2" s="356"/>
    </row>
    <row r="3" spans="1:5" ht="17.25" customHeight="1">
      <c r="A3" s="353" t="s">
        <v>254</v>
      </c>
      <c r="B3" s="353"/>
      <c r="C3" s="353"/>
      <c r="D3" s="353"/>
      <c r="E3" s="353"/>
    </row>
    <row r="4" spans="1:5" ht="43.5" customHeight="1">
      <c r="A4" s="353" t="s">
        <v>211</v>
      </c>
      <c r="B4" s="353"/>
      <c r="C4" s="353"/>
      <c r="D4" s="353"/>
      <c r="E4" s="353"/>
    </row>
    <row r="5" spans="1:5" ht="15">
      <c r="A5" s="1"/>
      <c r="B5" s="1"/>
      <c r="C5" s="1"/>
      <c r="D5" s="1"/>
      <c r="E5" s="1"/>
    </row>
    <row r="6" spans="1:6" ht="90" customHeight="1">
      <c r="A6" s="17" t="s">
        <v>40</v>
      </c>
      <c r="B6" s="17" t="s">
        <v>51</v>
      </c>
      <c r="C6" s="17" t="s">
        <v>52</v>
      </c>
      <c r="D6" s="17" t="s">
        <v>53</v>
      </c>
      <c r="E6" s="357" t="s">
        <v>54</v>
      </c>
      <c r="F6" s="357"/>
    </row>
    <row r="7" spans="1:6" ht="15">
      <c r="A7" s="19">
        <v>1</v>
      </c>
      <c r="B7" s="19">
        <v>2</v>
      </c>
      <c r="C7" s="19">
        <v>3</v>
      </c>
      <c r="D7" s="19">
        <v>4</v>
      </c>
      <c r="E7" s="358">
        <v>5</v>
      </c>
      <c r="F7" s="358"/>
    </row>
    <row r="8" spans="1:6" ht="15">
      <c r="A8" s="17">
        <v>1</v>
      </c>
      <c r="B8" s="224" t="s">
        <v>76</v>
      </c>
      <c r="C8" s="32">
        <f>E8/D8*100</f>
        <v>6181818.181818182</v>
      </c>
      <c r="D8" s="32">
        <v>2.2</v>
      </c>
      <c r="E8" s="359">
        <v>136000</v>
      </c>
      <c r="F8" s="359"/>
    </row>
    <row r="9" spans="1:6" ht="15">
      <c r="A9" s="17">
        <v>2</v>
      </c>
      <c r="B9" s="224" t="s">
        <v>309</v>
      </c>
      <c r="C9" s="32">
        <f>E9/D9*100</f>
        <v>80000</v>
      </c>
      <c r="D9" s="32">
        <v>1.5</v>
      </c>
      <c r="E9" s="360">
        <v>1200</v>
      </c>
      <c r="F9" s="361"/>
    </row>
    <row r="10" spans="1:6" ht="15">
      <c r="A10" s="17">
        <v>3</v>
      </c>
      <c r="B10" s="224" t="s">
        <v>220</v>
      </c>
      <c r="C10" s="32">
        <f>E10/D10*100</f>
        <v>3800000</v>
      </c>
      <c r="D10" s="32">
        <v>1.5</v>
      </c>
      <c r="E10" s="359">
        <v>57000</v>
      </c>
      <c r="F10" s="359"/>
    </row>
    <row r="11" spans="1:6" ht="30">
      <c r="A11" s="17">
        <v>4</v>
      </c>
      <c r="B11" s="224" t="s">
        <v>221</v>
      </c>
      <c r="C11" s="32">
        <v>30900</v>
      </c>
      <c r="D11" s="32">
        <v>1</v>
      </c>
      <c r="E11" s="359">
        <v>8000</v>
      </c>
      <c r="F11" s="359"/>
    </row>
    <row r="12" spans="1:6" ht="15">
      <c r="A12" s="17">
        <v>5</v>
      </c>
      <c r="B12" s="224" t="s">
        <v>332</v>
      </c>
      <c r="C12" s="32">
        <v>10000</v>
      </c>
      <c r="D12" s="32">
        <v>1</v>
      </c>
      <c r="E12" s="359">
        <v>10000</v>
      </c>
      <c r="F12" s="359"/>
    </row>
    <row r="13" spans="1:6" ht="15">
      <c r="A13" s="18"/>
      <c r="B13" s="18" t="s">
        <v>49</v>
      </c>
      <c r="C13" s="41">
        <f>C8+C10+C11+C12</f>
        <v>10022718.181818182</v>
      </c>
      <c r="D13" s="41" t="s">
        <v>50</v>
      </c>
      <c r="E13" s="362">
        <f>E8+E10+E11+E12+E9</f>
        <v>212200</v>
      </c>
      <c r="F13" s="362"/>
    </row>
    <row r="15" spans="2:5" ht="15">
      <c r="B15" s="363" t="s">
        <v>298</v>
      </c>
      <c r="C15" s="363"/>
      <c r="D15" s="363"/>
      <c r="E15" s="363"/>
    </row>
    <row r="17" spans="1:6" s="54" customFormat="1" ht="14.25">
      <c r="A17" s="332" t="s">
        <v>296</v>
      </c>
      <c r="B17" s="332"/>
      <c r="C17" s="332"/>
      <c r="D17" s="332"/>
      <c r="E17" s="332"/>
      <c r="F17" s="332"/>
    </row>
    <row r="18" spans="1:6" s="33" customFormat="1" ht="15">
      <c r="A18" s="163"/>
      <c r="B18" s="163"/>
      <c r="C18" s="163"/>
      <c r="D18" s="163"/>
      <c r="E18" s="163"/>
      <c r="F18" s="163"/>
    </row>
    <row r="19" spans="1:5" s="78" customFormat="1" ht="18" customHeight="1">
      <c r="A19" s="353" t="s">
        <v>255</v>
      </c>
      <c r="B19" s="353"/>
      <c r="C19" s="353"/>
      <c r="D19" s="353"/>
      <c r="E19" s="353"/>
    </row>
    <row r="20" spans="1:6" s="78" customFormat="1" ht="35.25" customHeight="1">
      <c r="A20" s="353" t="s">
        <v>211</v>
      </c>
      <c r="B20" s="353"/>
      <c r="C20" s="353"/>
      <c r="D20" s="353"/>
      <c r="E20" s="353"/>
      <c r="F20" s="353"/>
    </row>
    <row r="21" s="33" customFormat="1" ht="15">
      <c r="A21" s="38"/>
    </row>
    <row r="22" spans="1:6" s="43" customFormat="1" ht="69.75" customHeight="1">
      <c r="A22" s="42" t="s">
        <v>40</v>
      </c>
      <c r="B22" s="42" t="s">
        <v>51</v>
      </c>
      <c r="C22" s="42" t="s">
        <v>78</v>
      </c>
      <c r="D22" s="42" t="s">
        <v>79</v>
      </c>
      <c r="E22" s="42" t="s">
        <v>80</v>
      </c>
      <c r="F22" s="42" t="s">
        <v>81</v>
      </c>
    </row>
    <row r="23" spans="1:6" s="47" customFormat="1" ht="14.25" customHeight="1">
      <c r="A23" s="46">
        <v>1</v>
      </c>
      <c r="B23" s="46">
        <v>2</v>
      </c>
      <c r="C23" s="46">
        <v>3</v>
      </c>
      <c r="D23" s="46">
        <v>4</v>
      </c>
      <c r="E23" s="46">
        <v>5</v>
      </c>
      <c r="F23" s="46">
        <v>6</v>
      </c>
    </row>
    <row r="24" spans="1:8" s="33" customFormat="1" ht="25.5" customHeight="1">
      <c r="A24" s="36">
        <v>1</v>
      </c>
      <c r="B24" s="116" t="s">
        <v>157</v>
      </c>
      <c r="C24" s="36">
        <v>1</v>
      </c>
      <c r="D24" s="36">
        <v>12</v>
      </c>
      <c r="E24" s="110">
        <f>(F24/D24)/C24</f>
        <v>700</v>
      </c>
      <c r="F24" s="110">
        <v>8400</v>
      </c>
      <c r="G24" s="37"/>
      <c r="H24" s="37"/>
    </row>
    <row r="25" spans="1:8" s="33" customFormat="1" ht="39" customHeight="1">
      <c r="A25" s="36">
        <v>2</v>
      </c>
      <c r="B25" s="112" t="s">
        <v>158</v>
      </c>
      <c r="C25" s="36">
        <v>1</v>
      </c>
      <c r="D25" s="36">
        <v>12</v>
      </c>
      <c r="E25" s="110">
        <v>1500</v>
      </c>
      <c r="F25" s="110">
        <v>44600</v>
      </c>
      <c r="G25" s="37"/>
      <c r="H25" s="37"/>
    </row>
    <row r="26" spans="1:8" s="33" customFormat="1" ht="15">
      <c r="A26" s="159"/>
      <c r="B26" s="160" t="s">
        <v>49</v>
      </c>
      <c r="C26" s="159" t="s">
        <v>50</v>
      </c>
      <c r="D26" s="159" t="s">
        <v>50</v>
      </c>
      <c r="E26" s="159" t="s">
        <v>50</v>
      </c>
      <c r="F26" s="233">
        <f>SUM(F24:F25)</f>
        <v>53000</v>
      </c>
      <c r="G26" s="37"/>
      <c r="H26" s="37"/>
    </row>
    <row r="28" spans="1:8" s="54" customFormat="1" ht="14.25">
      <c r="A28" s="332" t="s">
        <v>297</v>
      </c>
      <c r="B28" s="332"/>
      <c r="C28" s="332"/>
      <c r="D28" s="332"/>
      <c r="E28" s="332"/>
      <c r="F28" s="332"/>
      <c r="G28" s="61"/>
      <c r="H28" s="61"/>
    </row>
    <row r="29" spans="1:8" s="33" customFormat="1" ht="15">
      <c r="A29" s="163"/>
      <c r="B29" s="163"/>
      <c r="C29" s="163"/>
      <c r="D29" s="163"/>
      <c r="E29" s="163"/>
      <c r="F29" s="163"/>
      <c r="G29" s="37"/>
      <c r="H29" s="37"/>
    </row>
    <row r="30" spans="1:5" s="78" customFormat="1" ht="18" customHeight="1">
      <c r="A30" s="353" t="s">
        <v>255</v>
      </c>
      <c r="B30" s="353"/>
      <c r="C30" s="353"/>
      <c r="D30" s="353"/>
      <c r="E30" s="353"/>
    </row>
    <row r="31" spans="1:6" s="78" customFormat="1" ht="35.25" customHeight="1">
      <c r="A31" s="353" t="s">
        <v>211</v>
      </c>
      <c r="B31" s="353"/>
      <c r="C31" s="353"/>
      <c r="D31" s="353"/>
      <c r="E31" s="353"/>
      <c r="F31" s="353"/>
    </row>
    <row r="32" s="33" customFormat="1" ht="15"/>
    <row r="33" spans="1:6" s="33" customFormat="1" ht="45">
      <c r="A33" s="35" t="s">
        <v>40</v>
      </c>
      <c r="B33" s="35" t="s">
        <v>3</v>
      </c>
      <c r="C33" s="35" t="s">
        <v>82</v>
      </c>
      <c r="D33" s="35" t="s">
        <v>83</v>
      </c>
      <c r="E33" s="35" t="s">
        <v>84</v>
      </c>
      <c r="F33" s="35" t="s">
        <v>85</v>
      </c>
    </row>
    <row r="34" spans="1:6" s="33" customFormat="1" ht="15">
      <c r="A34" s="44">
        <v>1</v>
      </c>
      <c r="B34" s="44">
        <v>2</v>
      </c>
      <c r="C34" s="44">
        <v>4</v>
      </c>
      <c r="D34" s="44">
        <v>5</v>
      </c>
      <c r="E34" s="44">
        <v>6</v>
      </c>
      <c r="F34" s="44">
        <v>6</v>
      </c>
    </row>
    <row r="35" spans="1:6" s="33" customFormat="1" ht="15">
      <c r="A35" s="42">
        <v>1</v>
      </c>
      <c r="B35" s="154" t="s">
        <v>222</v>
      </c>
      <c r="C35" s="155">
        <f>F35/D35</f>
        <v>39297.548045062955</v>
      </c>
      <c r="D35" s="156">
        <v>4.527</v>
      </c>
      <c r="E35" s="36">
        <v>0</v>
      </c>
      <c r="F35" s="157">
        <v>177900</v>
      </c>
    </row>
    <row r="36" spans="1:6" s="33" customFormat="1" ht="15">
      <c r="A36" s="42">
        <v>2</v>
      </c>
      <c r="B36" s="154" t="s">
        <v>223</v>
      </c>
      <c r="C36" s="155">
        <f>F36/D36</f>
        <v>455.8859864474853</v>
      </c>
      <c r="D36" s="156">
        <v>1902.23</v>
      </c>
      <c r="E36" s="36">
        <v>0</v>
      </c>
      <c r="F36" s="157">
        <v>867200</v>
      </c>
    </row>
    <row r="37" spans="1:6" s="33" customFormat="1" ht="15">
      <c r="A37" s="42">
        <v>3</v>
      </c>
      <c r="B37" s="154" t="s">
        <v>225</v>
      </c>
      <c r="C37" s="155">
        <f>F37/D37</f>
        <v>898.5092914028997</v>
      </c>
      <c r="D37" s="156">
        <v>24.485</v>
      </c>
      <c r="E37" s="36">
        <v>0</v>
      </c>
      <c r="F37" s="157">
        <v>22000</v>
      </c>
    </row>
    <row r="38" spans="1:6" s="33" customFormat="1" ht="15">
      <c r="A38" s="42">
        <v>4</v>
      </c>
      <c r="B38" s="154" t="s">
        <v>224</v>
      </c>
      <c r="C38" s="155">
        <f>F38/D38</f>
        <v>1540.8320493066258</v>
      </c>
      <c r="D38" s="156">
        <v>19.47</v>
      </c>
      <c r="E38" s="36">
        <v>0</v>
      </c>
      <c r="F38" s="157">
        <v>30000</v>
      </c>
    </row>
    <row r="39" spans="1:6" s="33" customFormat="1" ht="15">
      <c r="A39" s="36"/>
      <c r="B39" s="160" t="s">
        <v>49</v>
      </c>
      <c r="C39" s="159" t="s">
        <v>50</v>
      </c>
      <c r="D39" s="159" t="s">
        <v>50</v>
      </c>
      <c r="E39" s="159" t="s">
        <v>50</v>
      </c>
      <c r="F39" s="233">
        <f>F35+F36+F38+F37</f>
        <v>1097100</v>
      </c>
    </row>
    <row r="40" spans="1:6" ht="15">
      <c r="A40" s="353" t="s">
        <v>255</v>
      </c>
      <c r="B40" s="353"/>
      <c r="C40" s="353"/>
      <c r="D40" s="353"/>
      <c r="E40" s="353"/>
      <c r="F40" s="78"/>
    </row>
    <row r="41" spans="1:6" ht="15">
      <c r="A41" s="353" t="s">
        <v>256</v>
      </c>
      <c r="B41" s="353"/>
      <c r="C41" s="353"/>
      <c r="D41" s="353"/>
      <c r="E41" s="353"/>
      <c r="F41" s="353"/>
    </row>
    <row r="42" spans="1:6" ht="15">
      <c r="A42" s="33"/>
      <c r="B42" s="33"/>
      <c r="C42" s="33"/>
      <c r="D42" s="33"/>
      <c r="E42" s="33"/>
      <c r="F42" s="33"/>
    </row>
    <row r="43" spans="1:6" ht="45">
      <c r="A43" s="35" t="s">
        <v>40</v>
      </c>
      <c r="B43" s="35" t="s">
        <v>3</v>
      </c>
      <c r="C43" s="35" t="s">
        <v>82</v>
      </c>
      <c r="D43" s="35" t="s">
        <v>83</v>
      </c>
      <c r="E43" s="35" t="s">
        <v>84</v>
      </c>
      <c r="F43" s="35" t="s">
        <v>85</v>
      </c>
    </row>
    <row r="44" spans="1:6" ht="15">
      <c r="A44" s="44">
        <v>1</v>
      </c>
      <c r="B44" s="44">
        <v>2</v>
      </c>
      <c r="C44" s="44">
        <v>4</v>
      </c>
      <c r="D44" s="44">
        <v>5</v>
      </c>
      <c r="E44" s="44">
        <v>6</v>
      </c>
      <c r="F44" s="44">
        <v>6</v>
      </c>
    </row>
    <row r="45" spans="1:6" ht="15">
      <c r="A45" s="42">
        <v>1</v>
      </c>
      <c r="B45" s="154" t="s">
        <v>222</v>
      </c>
      <c r="C45" s="155">
        <v>66445.77</v>
      </c>
      <c r="D45" s="156">
        <v>4.527</v>
      </c>
      <c r="E45" s="36">
        <v>0</v>
      </c>
      <c r="F45" s="157">
        <v>15000</v>
      </c>
    </row>
    <row r="46" spans="1:6" ht="15">
      <c r="A46" s="223">
        <v>2</v>
      </c>
      <c r="B46" s="225" t="s">
        <v>223</v>
      </c>
      <c r="C46" s="226">
        <v>502.83</v>
      </c>
      <c r="D46" s="227">
        <v>1902.23</v>
      </c>
      <c r="E46" s="228">
        <v>0</v>
      </c>
      <c r="F46" s="229">
        <v>20000</v>
      </c>
    </row>
    <row r="47" spans="1:6" ht="15">
      <c r="A47" s="42">
        <v>3</v>
      </c>
      <c r="B47" s="154" t="s">
        <v>225</v>
      </c>
      <c r="C47" s="155">
        <v>10434.96</v>
      </c>
      <c r="D47" s="156">
        <v>24.485</v>
      </c>
      <c r="E47" s="36">
        <v>0</v>
      </c>
      <c r="F47" s="157">
        <v>10000</v>
      </c>
    </row>
    <row r="48" spans="1:6" ht="15">
      <c r="A48" s="354" t="s">
        <v>49</v>
      </c>
      <c r="B48" s="354"/>
      <c r="C48" s="230" t="s">
        <v>50</v>
      </c>
      <c r="D48" s="230" t="s">
        <v>50</v>
      </c>
      <c r="E48" s="230" t="s">
        <v>50</v>
      </c>
      <c r="F48" s="234">
        <f>F45+F46+F47</f>
        <v>45000</v>
      </c>
    </row>
  </sheetData>
  <sheetProtection/>
  <mergeCells count="22">
    <mergeCell ref="A17:F17"/>
    <mergeCell ref="A19:E19"/>
    <mergeCell ref="E9:F9"/>
    <mergeCell ref="E11:F11"/>
    <mergeCell ref="E12:F12"/>
    <mergeCell ref="E13:F13"/>
    <mergeCell ref="B15:E15"/>
    <mergeCell ref="E6:F6"/>
    <mergeCell ref="E7:F7"/>
    <mergeCell ref="E8:F8"/>
    <mergeCell ref="E10:F10"/>
    <mergeCell ref="A1:E1"/>
    <mergeCell ref="A2:E2"/>
    <mergeCell ref="A3:E3"/>
    <mergeCell ref="A4:E4"/>
    <mergeCell ref="A40:E40"/>
    <mergeCell ref="A41:F41"/>
    <mergeCell ref="A48:B48"/>
    <mergeCell ref="A20:F20"/>
    <mergeCell ref="A28:F28"/>
    <mergeCell ref="A30:E30"/>
    <mergeCell ref="A31:F3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76"/>
  <sheetViews>
    <sheetView view="pageBreakPreview" zoomScaleSheetLayoutView="100" zoomScalePageLayoutView="0" workbookViewId="0" topLeftCell="A1">
      <selection activeCell="C81" sqref="C81"/>
    </sheetView>
  </sheetViews>
  <sheetFormatPr defaultColWidth="9.00390625" defaultRowHeight="12.75"/>
  <cols>
    <col min="1" max="1" width="9.125" style="118" customWidth="1"/>
    <col min="2" max="2" width="31.25390625" style="118" customWidth="1"/>
    <col min="3" max="3" width="24.375" style="118" customWidth="1"/>
    <col min="4" max="5" width="17.625" style="118" customWidth="1"/>
    <col min="6" max="6" width="18.375" style="118" customWidth="1"/>
    <col min="7" max="7" width="10.125" style="118" bestFit="1" customWidth="1"/>
    <col min="8" max="16384" width="9.125" style="118" customWidth="1"/>
  </cols>
  <sheetData>
    <row r="2" spans="1:5" s="188" customFormat="1" ht="14.25">
      <c r="A2" s="329" t="s">
        <v>299</v>
      </c>
      <c r="B2" s="329"/>
      <c r="C2" s="329"/>
      <c r="D2" s="329"/>
      <c r="E2" s="329"/>
    </row>
    <row r="3" spans="1:5" s="188" customFormat="1" ht="14.25">
      <c r="A3" s="329" t="s">
        <v>87</v>
      </c>
      <c r="B3" s="329"/>
      <c r="C3" s="329"/>
      <c r="D3" s="329"/>
      <c r="E3" s="329"/>
    </row>
    <row r="4" spans="1:5" ht="15">
      <c r="A4" s="6"/>
      <c r="B4" s="6"/>
      <c r="C4" s="6"/>
      <c r="D4" s="6"/>
      <c r="E4" s="6"/>
    </row>
    <row r="5" spans="1:5" s="189" customFormat="1" ht="18" customHeight="1">
      <c r="A5" s="368" t="s">
        <v>255</v>
      </c>
      <c r="B5" s="368"/>
      <c r="C5" s="368"/>
      <c r="D5" s="368"/>
      <c r="E5" s="368"/>
    </row>
    <row r="6" spans="1:6" s="189" customFormat="1" ht="35.25" customHeight="1">
      <c r="A6" s="368" t="s">
        <v>211</v>
      </c>
      <c r="B6" s="368"/>
      <c r="C6" s="368"/>
      <c r="D6" s="368"/>
      <c r="E6" s="368"/>
      <c r="F6" s="190"/>
    </row>
    <row r="7" ht="15">
      <c r="A7" s="4"/>
    </row>
    <row r="8" spans="1:5" s="191" customFormat="1" ht="54.75" customHeight="1">
      <c r="A8" s="23" t="s">
        <v>40</v>
      </c>
      <c r="B8" s="23" t="s">
        <v>51</v>
      </c>
      <c r="C8" s="23" t="s">
        <v>88</v>
      </c>
      <c r="D8" s="23" t="s">
        <v>89</v>
      </c>
      <c r="E8" s="23" t="s">
        <v>90</v>
      </c>
    </row>
    <row r="9" spans="1:5" s="192" customFormat="1" ht="12">
      <c r="A9" s="119">
        <v>1</v>
      </c>
      <c r="B9" s="119">
        <v>2</v>
      </c>
      <c r="C9" s="119">
        <v>3</v>
      </c>
      <c r="D9" s="119">
        <v>4</v>
      </c>
      <c r="E9" s="119">
        <v>5</v>
      </c>
    </row>
    <row r="10" spans="1:7" ht="15" hidden="1">
      <c r="A10" s="193">
        <v>1</v>
      </c>
      <c r="B10" s="194" t="s">
        <v>285</v>
      </c>
      <c r="C10" s="195" t="s">
        <v>284</v>
      </c>
      <c r="D10" s="25">
        <v>1</v>
      </c>
      <c r="E10" s="113"/>
      <c r="F10" s="196"/>
      <c r="G10" s="196"/>
    </row>
    <row r="11" spans="1:7" ht="15" hidden="1">
      <c r="A11" s="193">
        <v>2</v>
      </c>
      <c r="B11" s="194" t="s">
        <v>226</v>
      </c>
      <c r="C11" s="195" t="s">
        <v>284</v>
      </c>
      <c r="D11" s="25">
        <v>1</v>
      </c>
      <c r="E11" s="113"/>
      <c r="F11" s="196"/>
      <c r="G11" s="196"/>
    </row>
    <row r="12" spans="1:7" ht="27" customHeight="1" hidden="1">
      <c r="A12" s="193">
        <v>3</v>
      </c>
      <c r="B12" s="194" t="s">
        <v>227</v>
      </c>
      <c r="C12" s="195" t="s">
        <v>284</v>
      </c>
      <c r="D12" s="25">
        <v>1</v>
      </c>
      <c r="E12" s="113"/>
      <c r="F12" s="196"/>
      <c r="G12" s="196"/>
    </row>
    <row r="13" spans="1:7" ht="25.5">
      <c r="A13" s="193">
        <v>1</v>
      </c>
      <c r="B13" s="194" t="s">
        <v>228</v>
      </c>
      <c r="C13" s="195" t="s">
        <v>284</v>
      </c>
      <c r="D13" s="25">
        <v>1</v>
      </c>
      <c r="E13" s="113">
        <v>14520</v>
      </c>
      <c r="F13" s="196"/>
      <c r="G13" s="196"/>
    </row>
    <row r="14" spans="1:7" ht="25.5">
      <c r="A14" s="193">
        <v>2</v>
      </c>
      <c r="B14" s="194" t="s">
        <v>229</v>
      </c>
      <c r="C14" s="195" t="s">
        <v>284</v>
      </c>
      <c r="D14" s="25">
        <v>1</v>
      </c>
      <c r="E14" s="113">
        <v>33000</v>
      </c>
      <c r="F14" s="196"/>
      <c r="G14" s="196"/>
    </row>
    <row r="15" spans="1:7" ht="25.5">
      <c r="A15" s="193">
        <v>3</v>
      </c>
      <c r="B15" s="194" t="s">
        <v>230</v>
      </c>
      <c r="C15" s="195" t="s">
        <v>284</v>
      </c>
      <c r="D15" s="25">
        <v>1</v>
      </c>
      <c r="E15" s="113">
        <v>24000</v>
      </c>
      <c r="F15" s="196"/>
      <c r="G15" s="196"/>
    </row>
    <row r="16" spans="1:7" ht="38.25">
      <c r="A16" s="193">
        <v>4</v>
      </c>
      <c r="B16" s="194" t="s">
        <v>231</v>
      </c>
      <c r="C16" s="195" t="s">
        <v>284</v>
      </c>
      <c r="D16" s="25">
        <v>1</v>
      </c>
      <c r="E16" s="113">
        <v>24000</v>
      </c>
      <c r="F16" s="196">
        <v>119400</v>
      </c>
      <c r="G16" s="196"/>
    </row>
    <row r="17" spans="1:7" ht="25.5">
      <c r="A17" s="193">
        <v>5</v>
      </c>
      <c r="B17" s="194" t="s">
        <v>232</v>
      </c>
      <c r="C17" s="195" t="s">
        <v>284</v>
      </c>
      <c r="D17" s="25">
        <v>1</v>
      </c>
      <c r="E17" s="113">
        <v>19800</v>
      </c>
      <c r="F17" s="196"/>
      <c r="G17" s="196"/>
    </row>
    <row r="18" spans="1:7" ht="25.5">
      <c r="A18" s="193">
        <v>6</v>
      </c>
      <c r="B18" s="194" t="s">
        <v>326</v>
      </c>
      <c r="C18" s="195" t="s">
        <v>284</v>
      </c>
      <c r="D18" s="25">
        <v>1</v>
      </c>
      <c r="E18" s="113">
        <v>11100</v>
      </c>
      <c r="F18" s="196"/>
      <c r="G18" s="196"/>
    </row>
    <row r="19" spans="1:7" ht="15">
      <c r="A19" s="193">
        <v>7</v>
      </c>
      <c r="B19" s="194" t="s">
        <v>327</v>
      </c>
      <c r="C19" s="195" t="s">
        <v>284</v>
      </c>
      <c r="D19" s="25">
        <v>1</v>
      </c>
      <c r="E19" s="113">
        <v>30000</v>
      </c>
      <c r="F19" s="196"/>
      <c r="G19" s="196"/>
    </row>
    <row r="20" spans="1:7" ht="38.25">
      <c r="A20" s="193">
        <v>9</v>
      </c>
      <c r="B20" s="194" t="s">
        <v>310</v>
      </c>
      <c r="C20" s="195" t="s">
        <v>284</v>
      </c>
      <c r="D20" s="25">
        <v>1</v>
      </c>
      <c r="E20" s="113">
        <v>2000</v>
      </c>
      <c r="F20" s="196"/>
      <c r="G20" s="196"/>
    </row>
    <row r="21" spans="1:7" ht="15">
      <c r="A21" s="193">
        <v>10</v>
      </c>
      <c r="B21" s="194" t="s">
        <v>311</v>
      </c>
      <c r="C21" s="195" t="s">
        <v>284</v>
      </c>
      <c r="D21" s="25">
        <v>1</v>
      </c>
      <c r="E21" s="113">
        <v>64480</v>
      </c>
      <c r="F21" s="196"/>
      <c r="G21" s="196"/>
    </row>
    <row r="22" spans="1:7" ht="15">
      <c r="A22" s="193">
        <v>11</v>
      </c>
      <c r="B22" s="194" t="s">
        <v>312</v>
      </c>
      <c r="C22" s="195" t="s">
        <v>284</v>
      </c>
      <c r="D22" s="25">
        <v>1</v>
      </c>
      <c r="E22" s="113">
        <v>5000</v>
      </c>
      <c r="F22" s="196"/>
      <c r="G22" s="196"/>
    </row>
    <row r="23" spans="1:7" ht="15">
      <c r="A23" s="193">
        <v>12</v>
      </c>
      <c r="B23" s="197" t="s">
        <v>233</v>
      </c>
      <c r="C23" s="195" t="s">
        <v>284</v>
      </c>
      <c r="D23" s="25">
        <v>1</v>
      </c>
      <c r="E23" s="235">
        <v>200000</v>
      </c>
      <c r="F23" s="196"/>
      <c r="G23" s="196"/>
    </row>
    <row r="24" spans="1:7" ht="15">
      <c r="A24" s="198"/>
      <c r="B24" s="115"/>
      <c r="C24" s="199" t="s">
        <v>153</v>
      </c>
      <c r="D24" s="200"/>
      <c r="E24" s="236">
        <f>SUM(E10:E23)</f>
        <v>427900</v>
      </c>
      <c r="F24" s="196"/>
      <c r="G24" s="196"/>
    </row>
    <row r="25" spans="1:7" ht="38.25">
      <c r="A25" s="23" t="s">
        <v>40</v>
      </c>
      <c r="B25" s="23" t="s">
        <v>51</v>
      </c>
      <c r="C25" s="201" t="s">
        <v>154</v>
      </c>
      <c r="D25" s="201" t="s">
        <v>155</v>
      </c>
      <c r="E25" s="23" t="s">
        <v>90</v>
      </c>
      <c r="F25" s="196"/>
      <c r="G25" s="196"/>
    </row>
    <row r="26" spans="1:7" ht="15">
      <c r="A26" s="119">
        <v>13</v>
      </c>
      <c r="B26" s="194" t="s">
        <v>234</v>
      </c>
      <c r="C26" s="202">
        <f>E26/D26</f>
        <v>7.518518518518518</v>
      </c>
      <c r="D26" s="158">
        <v>2970</v>
      </c>
      <c r="E26" s="113">
        <v>22330</v>
      </c>
      <c r="F26" s="196">
        <f>386900</f>
        <v>386900</v>
      </c>
      <c r="G26" s="196"/>
    </row>
    <row r="27" spans="1:7" ht="15">
      <c r="A27" s="119">
        <v>14</v>
      </c>
      <c r="B27" s="194" t="s">
        <v>328</v>
      </c>
      <c r="C27" s="202">
        <f>E27/D27</f>
        <v>1.2121212121212122</v>
      </c>
      <c r="D27" s="158">
        <v>2970</v>
      </c>
      <c r="E27" s="113">
        <v>3600</v>
      </c>
      <c r="F27" s="196">
        <f>386900</f>
        <v>386900</v>
      </c>
      <c r="G27" s="196"/>
    </row>
    <row r="28" spans="1:7" ht="15">
      <c r="A28" s="119">
        <v>15</v>
      </c>
      <c r="B28" s="194" t="s">
        <v>235</v>
      </c>
      <c r="C28" s="202">
        <f>E28/D28</f>
        <v>9.93400292286068</v>
      </c>
      <c r="D28" s="158">
        <v>26857.25</v>
      </c>
      <c r="E28" s="113">
        <v>266800</v>
      </c>
      <c r="F28" s="196"/>
      <c r="G28" s="196"/>
    </row>
    <row r="29" spans="1:7" ht="15">
      <c r="A29" s="119">
        <v>16</v>
      </c>
      <c r="B29" s="194" t="s">
        <v>329</v>
      </c>
      <c r="C29" s="202">
        <f>E29/D29</f>
        <v>2.1819061892040326</v>
      </c>
      <c r="D29" s="158">
        <v>26857.25</v>
      </c>
      <c r="E29" s="113">
        <v>58600</v>
      </c>
      <c r="F29" s="196"/>
      <c r="G29" s="196"/>
    </row>
    <row r="30" spans="1:7" ht="15">
      <c r="A30" s="198"/>
      <c r="B30" s="115"/>
      <c r="C30" s="200" t="s">
        <v>156</v>
      </c>
      <c r="D30" s="114"/>
      <c r="E30" s="236">
        <f>SUM(E27:E29)</f>
        <v>329000</v>
      </c>
      <c r="F30" s="196"/>
      <c r="G30" s="196"/>
    </row>
    <row r="31" spans="1:7" ht="15">
      <c r="A31" s="9"/>
      <c r="B31" s="186" t="s">
        <v>49</v>
      </c>
      <c r="C31" s="9" t="s">
        <v>50</v>
      </c>
      <c r="D31" s="9" t="s">
        <v>50</v>
      </c>
      <c r="E31" s="203">
        <f>E24+E30</f>
        <v>756900</v>
      </c>
      <c r="F31" s="196"/>
      <c r="G31" s="196"/>
    </row>
    <row r="32" spans="5:7" ht="12.75">
      <c r="E32" s="204"/>
      <c r="F32" s="196"/>
      <c r="G32" s="196"/>
    </row>
    <row r="33" spans="5:7" ht="12.75">
      <c r="E33" s="204"/>
      <c r="F33" s="196"/>
      <c r="G33" s="196"/>
    </row>
    <row r="34" spans="4:7" ht="15">
      <c r="D34" s="153"/>
      <c r="E34" s="204"/>
      <c r="F34" s="196"/>
      <c r="G34" s="196"/>
    </row>
    <row r="35" spans="1:7" s="206" customFormat="1" ht="14.25">
      <c r="A35" s="329" t="s">
        <v>300</v>
      </c>
      <c r="B35" s="329"/>
      <c r="C35" s="329"/>
      <c r="D35" s="329"/>
      <c r="E35" s="329"/>
      <c r="F35" s="205"/>
      <c r="G35" s="205"/>
    </row>
    <row r="36" spans="1:7" s="206" customFormat="1" ht="15">
      <c r="A36" s="6"/>
      <c r="B36" s="6"/>
      <c r="C36" s="6"/>
      <c r="D36" s="6"/>
      <c r="E36" s="6"/>
      <c r="F36" s="205"/>
      <c r="G36" s="205"/>
    </row>
    <row r="37" spans="1:5" s="189" customFormat="1" ht="18" customHeight="1">
      <c r="A37" s="368" t="s">
        <v>255</v>
      </c>
      <c r="B37" s="368"/>
      <c r="C37" s="368"/>
      <c r="D37" s="368"/>
      <c r="E37" s="368"/>
    </row>
    <row r="38" spans="1:6" s="189" customFormat="1" ht="28.5" customHeight="1">
      <c r="A38" s="368" t="s">
        <v>211</v>
      </c>
      <c r="B38" s="368"/>
      <c r="C38" s="368"/>
      <c r="D38" s="368"/>
      <c r="E38" s="368"/>
      <c r="F38" s="190"/>
    </row>
    <row r="39" spans="1:7" s="206" customFormat="1" ht="15">
      <c r="A39" s="4"/>
      <c r="B39" s="118"/>
      <c r="C39" s="118"/>
      <c r="D39" s="118"/>
      <c r="E39" s="205"/>
      <c r="F39" s="205"/>
      <c r="G39" s="205"/>
    </row>
    <row r="40" spans="1:8" s="206" customFormat="1" ht="30">
      <c r="A40" s="23" t="s">
        <v>40</v>
      </c>
      <c r="B40" s="369" t="s">
        <v>51</v>
      </c>
      <c r="C40" s="370"/>
      <c r="D40" s="23" t="s">
        <v>91</v>
      </c>
      <c r="E40" s="23" t="s">
        <v>92</v>
      </c>
      <c r="F40" s="205"/>
      <c r="G40" s="205"/>
      <c r="H40" s="205"/>
    </row>
    <row r="41" spans="1:8" s="206" customFormat="1" ht="12.75">
      <c r="A41" s="119">
        <v>1</v>
      </c>
      <c r="B41" s="371">
        <v>2</v>
      </c>
      <c r="C41" s="372"/>
      <c r="D41" s="119">
        <v>3</v>
      </c>
      <c r="E41" s="119">
        <v>4</v>
      </c>
      <c r="F41" s="207"/>
      <c r="G41" s="207"/>
      <c r="H41" s="205"/>
    </row>
    <row r="42" spans="1:8" s="206" customFormat="1" ht="15">
      <c r="A42" s="9">
        <v>1</v>
      </c>
      <c r="B42" s="364" t="s">
        <v>330</v>
      </c>
      <c r="C42" s="365"/>
      <c r="D42" s="9">
        <v>1</v>
      </c>
      <c r="E42" s="235">
        <v>160000</v>
      </c>
      <c r="F42" s="207"/>
      <c r="G42" s="207"/>
      <c r="H42" s="205"/>
    </row>
    <row r="43" spans="1:8" ht="15">
      <c r="A43" s="9">
        <f>A42+1</f>
        <v>2</v>
      </c>
      <c r="B43" s="364" t="s">
        <v>236</v>
      </c>
      <c r="C43" s="365"/>
      <c r="D43" s="9">
        <v>1</v>
      </c>
      <c r="E43" s="235">
        <v>14100</v>
      </c>
      <c r="F43" s="204"/>
      <c r="G43" s="196"/>
      <c r="H43" s="196"/>
    </row>
    <row r="44" spans="1:8" ht="15">
      <c r="A44" s="9">
        <f aca="true" t="shared" si="0" ref="A44:A49">A43+1</f>
        <v>3</v>
      </c>
      <c r="B44" s="364" t="s">
        <v>237</v>
      </c>
      <c r="C44" s="365"/>
      <c r="D44" s="9">
        <v>1</v>
      </c>
      <c r="E44" s="235">
        <v>31800</v>
      </c>
      <c r="F44" s="205"/>
      <c r="G44" s="196"/>
      <c r="H44" s="196"/>
    </row>
    <row r="45" spans="1:8" ht="15">
      <c r="A45" s="9">
        <f t="shared" si="0"/>
        <v>4</v>
      </c>
      <c r="B45" s="364" t="s">
        <v>238</v>
      </c>
      <c r="C45" s="365"/>
      <c r="D45" s="9">
        <v>1</v>
      </c>
      <c r="E45" s="113">
        <v>2000</v>
      </c>
      <c r="F45" s="204"/>
      <c r="G45" s="196"/>
      <c r="H45" s="196"/>
    </row>
    <row r="46" spans="1:8" ht="15">
      <c r="A46" s="9">
        <f t="shared" si="0"/>
        <v>5</v>
      </c>
      <c r="B46" s="364" t="s">
        <v>239</v>
      </c>
      <c r="C46" s="365"/>
      <c r="D46" s="9">
        <v>1</v>
      </c>
      <c r="E46" s="113">
        <v>12000</v>
      </c>
      <c r="F46" s="204"/>
      <c r="G46" s="196"/>
      <c r="H46" s="196"/>
    </row>
    <row r="47" spans="1:8" ht="15">
      <c r="A47" s="9">
        <f t="shared" si="0"/>
        <v>6</v>
      </c>
      <c r="B47" s="364" t="s">
        <v>275</v>
      </c>
      <c r="C47" s="365"/>
      <c r="D47" s="9">
        <v>1</v>
      </c>
      <c r="E47" s="113">
        <v>3200</v>
      </c>
      <c r="F47" s="204"/>
      <c r="G47" s="196"/>
      <c r="H47" s="196"/>
    </row>
    <row r="48" spans="1:8" ht="15">
      <c r="A48" s="9">
        <f t="shared" si="0"/>
        <v>7</v>
      </c>
      <c r="B48" s="364" t="s">
        <v>240</v>
      </c>
      <c r="C48" s="365"/>
      <c r="D48" s="9">
        <v>1</v>
      </c>
      <c r="E48" s="113">
        <v>20000</v>
      </c>
      <c r="F48" s="204"/>
      <c r="G48" s="196"/>
      <c r="H48" s="196"/>
    </row>
    <row r="49" spans="1:8" ht="15">
      <c r="A49" s="9">
        <f t="shared" si="0"/>
        <v>8</v>
      </c>
      <c r="B49" s="364" t="s">
        <v>276</v>
      </c>
      <c r="C49" s="365"/>
      <c r="D49" s="9">
        <v>1</v>
      </c>
      <c r="E49" s="113">
        <v>45000</v>
      </c>
      <c r="F49" s="204"/>
      <c r="G49" s="196"/>
      <c r="H49" s="196"/>
    </row>
    <row r="50" spans="1:8" ht="15.75" customHeight="1">
      <c r="A50" s="9">
        <v>9</v>
      </c>
      <c r="B50" s="364" t="s">
        <v>313</v>
      </c>
      <c r="C50" s="365"/>
      <c r="D50" s="9">
        <v>1</v>
      </c>
      <c r="E50" s="113">
        <v>18000</v>
      </c>
      <c r="F50" s="204"/>
      <c r="G50" s="196"/>
      <c r="H50" s="196"/>
    </row>
    <row r="51" spans="1:8" ht="15.75" customHeight="1">
      <c r="A51" s="9">
        <v>10</v>
      </c>
      <c r="B51" s="364" t="s">
        <v>331</v>
      </c>
      <c r="C51" s="365"/>
      <c r="D51" s="9">
        <v>1</v>
      </c>
      <c r="E51" s="113">
        <v>10000</v>
      </c>
      <c r="F51" s="204"/>
      <c r="G51" s="196"/>
      <c r="H51" s="196"/>
    </row>
    <row r="52" spans="1:8" ht="15.75" customHeight="1">
      <c r="A52" s="9">
        <v>11</v>
      </c>
      <c r="B52" s="364" t="s">
        <v>314</v>
      </c>
      <c r="C52" s="365"/>
      <c r="D52" s="9">
        <v>1</v>
      </c>
      <c r="E52" s="235">
        <v>30000</v>
      </c>
      <c r="F52" s="204"/>
      <c r="G52" s="196"/>
      <c r="H52" s="196"/>
    </row>
    <row r="53" spans="1:8" ht="14.25">
      <c r="A53" s="208"/>
      <c r="B53" s="366" t="s">
        <v>49</v>
      </c>
      <c r="C53" s="367"/>
      <c r="D53" s="208" t="s">
        <v>50</v>
      </c>
      <c r="E53" s="237">
        <f>SUM(E42:E52)</f>
        <v>346100</v>
      </c>
      <c r="F53" s="204"/>
      <c r="G53" s="196"/>
      <c r="H53" s="196"/>
    </row>
    <row r="55" spans="4:7" ht="15">
      <c r="D55" s="153"/>
      <c r="E55" s="204"/>
      <c r="F55" s="196"/>
      <c r="G55" s="196"/>
    </row>
    <row r="56" spans="1:7" s="206" customFormat="1" ht="14.25">
      <c r="A56" s="329" t="s">
        <v>301</v>
      </c>
      <c r="B56" s="329"/>
      <c r="C56" s="329"/>
      <c r="D56" s="329"/>
      <c r="E56" s="329"/>
      <c r="F56" s="205"/>
      <c r="G56" s="205"/>
    </row>
    <row r="57" spans="1:7" s="206" customFormat="1" ht="15">
      <c r="A57" s="6"/>
      <c r="B57" s="6"/>
      <c r="C57" s="6"/>
      <c r="D57" s="6"/>
      <c r="E57" s="6"/>
      <c r="F57" s="205"/>
      <c r="G57" s="205"/>
    </row>
    <row r="58" spans="1:5" s="189" customFormat="1" ht="18" customHeight="1">
      <c r="A58" s="368" t="s">
        <v>255</v>
      </c>
      <c r="B58" s="368"/>
      <c r="C58" s="368"/>
      <c r="D58" s="368"/>
      <c r="E58" s="368"/>
    </row>
    <row r="59" spans="1:6" s="189" customFormat="1" ht="28.5" customHeight="1">
      <c r="A59" s="368" t="s">
        <v>256</v>
      </c>
      <c r="B59" s="368"/>
      <c r="C59" s="368"/>
      <c r="D59" s="368"/>
      <c r="E59" s="368"/>
      <c r="F59" s="190"/>
    </row>
    <row r="60" spans="1:7" s="206" customFormat="1" ht="15">
      <c r="A60" s="4"/>
      <c r="B60" s="118"/>
      <c r="C60" s="118"/>
      <c r="D60" s="118"/>
      <c r="E60" s="205"/>
      <c r="F60" s="205"/>
      <c r="G60" s="205"/>
    </row>
    <row r="61" spans="1:8" s="206" customFormat="1" ht="30">
      <c r="A61" s="23" t="s">
        <v>40</v>
      </c>
      <c r="B61" s="369" t="s">
        <v>51</v>
      </c>
      <c r="C61" s="370"/>
      <c r="D61" s="23" t="s">
        <v>91</v>
      </c>
      <c r="E61" s="23" t="s">
        <v>92</v>
      </c>
      <c r="F61" s="205"/>
      <c r="G61" s="205"/>
      <c r="H61" s="205"/>
    </row>
    <row r="62" spans="1:8" s="206" customFormat="1" ht="12.75">
      <c r="A62" s="119">
        <v>1</v>
      </c>
      <c r="B62" s="371">
        <v>2</v>
      </c>
      <c r="C62" s="372"/>
      <c r="D62" s="119">
        <v>3</v>
      </c>
      <c r="E62" s="119">
        <v>4</v>
      </c>
      <c r="F62" s="207"/>
      <c r="G62" s="207"/>
      <c r="H62" s="205"/>
    </row>
    <row r="63" spans="1:8" ht="15">
      <c r="A63" s="9"/>
      <c r="B63" s="364" t="s">
        <v>278</v>
      </c>
      <c r="C63" s="365"/>
      <c r="D63" s="9">
        <v>1</v>
      </c>
      <c r="E63" s="235">
        <v>15000</v>
      </c>
      <c r="F63" s="204"/>
      <c r="G63" s="196"/>
      <c r="H63" s="196"/>
    </row>
    <row r="64" spans="1:8" ht="14.25">
      <c r="A64" s="208"/>
      <c r="B64" s="366" t="s">
        <v>49</v>
      </c>
      <c r="C64" s="367"/>
      <c r="D64" s="208" t="s">
        <v>50</v>
      </c>
      <c r="E64" s="203">
        <f>SUM(E63:E63)</f>
        <v>15000</v>
      </c>
      <c r="F64" s="204"/>
      <c r="G64" s="196"/>
      <c r="H64" s="196"/>
    </row>
    <row r="65" spans="1:5" ht="15">
      <c r="A65" s="368" t="s">
        <v>255</v>
      </c>
      <c r="B65" s="368"/>
      <c r="C65" s="368"/>
      <c r="D65" s="368"/>
      <c r="E65" s="368"/>
    </row>
    <row r="66" spans="1:5" ht="32.25" customHeight="1">
      <c r="A66" s="368" t="s">
        <v>316</v>
      </c>
      <c r="B66" s="368"/>
      <c r="C66" s="368"/>
      <c r="D66" s="368"/>
      <c r="E66" s="368"/>
    </row>
    <row r="67" spans="1:5" ht="15">
      <c r="A67" s="4"/>
      <c r="E67" s="205"/>
    </row>
    <row r="68" spans="1:5" ht="30">
      <c r="A68" s="23" t="s">
        <v>40</v>
      </c>
      <c r="B68" s="369" t="s">
        <v>51</v>
      </c>
      <c r="C68" s="370"/>
      <c r="D68" s="23" t="s">
        <v>91</v>
      </c>
      <c r="E68" s="23" t="s">
        <v>92</v>
      </c>
    </row>
    <row r="69" spans="1:5" ht="12.75">
      <c r="A69" s="119">
        <v>1</v>
      </c>
      <c r="B69" s="371">
        <v>2</v>
      </c>
      <c r="C69" s="372"/>
      <c r="D69" s="119">
        <v>3</v>
      </c>
      <c r="E69" s="119">
        <v>4</v>
      </c>
    </row>
    <row r="70" spans="1:5" ht="15">
      <c r="A70" s="9">
        <v>1</v>
      </c>
      <c r="B70" s="364" t="s">
        <v>335</v>
      </c>
      <c r="C70" s="365"/>
      <c r="D70" s="9">
        <v>1</v>
      </c>
      <c r="E70" s="113">
        <v>3000</v>
      </c>
    </row>
    <row r="71" spans="1:5" ht="26.25" customHeight="1">
      <c r="A71" s="9">
        <f>A69+1</f>
        <v>2</v>
      </c>
      <c r="B71" s="364" t="s">
        <v>336</v>
      </c>
      <c r="C71" s="365"/>
      <c r="D71" s="9">
        <v>1</v>
      </c>
      <c r="E71" s="113">
        <v>239400</v>
      </c>
    </row>
    <row r="72" spans="1:5" ht="24.75" customHeight="1">
      <c r="A72" s="9">
        <v>3</v>
      </c>
      <c r="B72" s="364" t="s">
        <v>337</v>
      </c>
      <c r="C72" s="365"/>
      <c r="D72" s="9">
        <v>1</v>
      </c>
      <c r="E72" s="113">
        <v>26600</v>
      </c>
    </row>
    <row r="73" spans="1:5" ht="24.75" customHeight="1">
      <c r="A73" s="9">
        <v>4</v>
      </c>
      <c r="B73" s="364" t="s">
        <v>338</v>
      </c>
      <c r="C73" s="365"/>
      <c r="D73" s="9">
        <v>1</v>
      </c>
      <c r="E73" s="113">
        <v>220000</v>
      </c>
    </row>
    <row r="74" spans="1:5" ht="24.75" customHeight="1">
      <c r="A74" s="9">
        <v>5</v>
      </c>
      <c r="B74" s="364" t="s">
        <v>339</v>
      </c>
      <c r="C74" s="365"/>
      <c r="D74" s="9">
        <v>1</v>
      </c>
      <c r="E74" s="113">
        <v>16800</v>
      </c>
    </row>
    <row r="75" spans="1:5" ht="15">
      <c r="A75" s="9">
        <v>6</v>
      </c>
      <c r="B75" s="364" t="s">
        <v>340</v>
      </c>
      <c r="C75" s="365"/>
      <c r="D75" s="9">
        <v>1</v>
      </c>
      <c r="E75" s="113">
        <v>34600</v>
      </c>
    </row>
    <row r="76" spans="1:5" ht="14.25">
      <c r="A76" s="208"/>
      <c r="B76" s="366" t="s">
        <v>49</v>
      </c>
      <c r="C76" s="367"/>
      <c r="D76" s="208" t="s">
        <v>50</v>
      </c>
      <c r="E76" s="237">
        <f>SUM(E70:E75)</f>
        <v>540400</v>
      </c>
    </row>
  </sheetData>
  <sheetProtection/>
  <mergeCells count="39">
    <mergeCell ref="B61:C61"/>
    <mergeCell ref="B63:C63"/>
    <mergeCell ref="A2:E2"/>
    <mergeCell ref="A3:E3"/>
    <mergeCell ref="A35:E35"/>
    <mergeCell ref="B40:C40"/>
    <mergeCell ref="A5:E5"/>
    <mergeCell ref="A6:E6"/>
    <mergeCell ref="A37:E37"/>
    <mergeCell ref="A38:E38"/>
    <mergeCell ref="B49:C49"/>
    <mergeCell ref="B46:C46"/>
    <mergeCell ref="B47:C47"/>
    <mergeCell ref="B48:C48"/>
    <mergeCell ref="B41:C41"/>
    <mergeCell ref="B42:C42"/>
    <mergeCell ref="B45:C45"/>
    <mergeCell ref="B43:C43"/>
    <mergeCell ref="B44:C44"/>
    <mergeCell ref="B74:C74"/>
    <mergeCell ref="B50:C50"/>
    <mergeCell ref="B51:C51"/>
    <mergeCell ref="B52:C52"/>
    <mergeCell ref="B53:C53"/>
    <mergeCell ref="B64:C64"/>
    <mergeCell ref="B62:C62"/>
    <mergeCell ref="A56:E56"/>
    <mergeCell ref="A58:E58"/>
    <mergeCell ref="A59:E59"/>
    <mergeCell ref="B75:C75"/>
    <mergeCell ref="B76:C76"/>
    <mergeCell ref="A65:E65"/>
    <mergeCell ref="A66:E66"/>
    <mergeCell ref="B68:C68"/>
    <mergeCell ref="B69:C69"/>
    <mergeCell ref="B70:C70"/>
    <mergeCell ref="B71:C71"/>
    <mergeCell ref="B72:C72"/>
    <mergeCell ref="B73:C73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73" r:id="rId1"/>
  <rowBreaks count="1" manualBreakCount="1">
    <brk id="76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zoomScaleSheetLayoutView="100" zoomScalePageLayoutView="0" workbookViewId="0" topLeftCell="A1">
      <selection activeCell="I30" sqref="I30"/>
    </sheetView>
  </sheetViews>
  <sheetFormatPr defaultColWidth="9.00390625" defaultRowHeight="12.75"/>
  <cols>
    <col min="1" max="1" width="7.00390625" style="118" customWidth="1"/>
    <col min="2" max="2" width="31.75390625" style="118" customWidth="1"/>
    <col min="3" max="3" width="17.00390625" style="209" customWidth="1"/>
    <col min="4" max="4" width="17.00390625" style="118" customWidth="1"/>
    <col min="5" max="5" width="19.375" style="118" customWidth="1"/>
    <col min="6" max="6" width="13.375" style="118" bestFit="1" customWidth="1"/>
    <col min="7" max="7" width="9.125" style="118" customWidth="1"/>
    <col min="8" max="8" width="18.00390625" style="118" customWidth="1"/>
    <col min="9" max="9" width="11.75390625" style="118" customWidth="1"/>
    <col min="10" max="16384" width="9.125" style="118" customWidth="1"/>
  </cols>
  <sheetData>
    <row r="1" ht="12.75">
      <c r="E1" s="196"/>
    </row>
    <row r="2" spans="1:5" s="188" customFormat="1" ht="14.25">
      <c r="A2" s="329" t="s">
        <v>317</v>
      </c>
      <c r="B2" s="329"/>
      <c r="C2" s="329"/>
      <c r="D2" s="329"/>
      <c r="E2" s="329"/>
    </row>
    <row r="3" spans="1:5" s="188" customFormat="1" ht="14.25">
      <c r="A3" s="329" t="s">
        <v>302</v>
      </c>
      <c r="B3" s="329"/>
      <c r="C3" s="329"/>
      <c r="D3" s="329"/>
      <c r="E3" s="329"/>
    </row>
    <row r="4" spans="1:5" ht="15">
      <c r="A4" s="6"/>
      <c r="B4" s="6"/>
      <c r="C4" s="6"/>
      <c r="D4" s="6"/>
      <c r="E4" s="6"/>
    </row>
    <row r="5" spans="1:5" ht="21" customHeight="1">
      <c r="A5" s="368" t="s">
        <v>255</v>
      </c>
      <c r="B5" s="368"/>
      <c r="C5" s="368"/>
      <c r="D5" s="368"/>
      <c r="E5" s="368"/>
    </row>
    <row r="6" spans="1:5" ht="33.75" customHeight="1">
      <c r="A6" s="322" t="s">
        <v>211</v>
      </c>
      <c r="B6" s="322"/>
      <c r="C6" s="322"/>
      <c r="D6" s="322"/>
      <c r="E6" s="322"/>
    </row>
    <row r="7" spans="1:5" s="192" customFormat="1" ht="30">
      <c r="A7" s="23" t="s">
        <v>40</v>
      </c>
      <c r="B7" s="23" t="s">
        <v>51</v>
      </c>
      <c r="C7" s="23" t="s">
        <v>86</v>
      </c>
      <c r="D7" s="23" t="s">
        <v>93</v>
      </c>
      <c r="E7" s="23" t="s">
        <v>94</v>
      </c>
    </row>
    <row r="8" spans="1:5" s="192" customFormat="1" ht="12">
      <c r="A8" s="119">
        <v>1</v>
      </c>
      <c r="B8" s="119">
        <v>2</v>
      </c>
      <c r="C8" s="119">
        <v>3</v>
      </c>
      <c r="D8" s="119">
        <v>4</v>
      </c>
      <c r="E8" s="119">
        <v>5</v>
      </c>
    </row>
    <row r="9" spans="1:5" ht="48">
      <c r="A9" s="25">
        <v>1</v>
      </c>
      <c r="B9" s="221" t="s">
        <v>277</v>
      </c>
      <c r="C9" s="211">
        <f>E9/D9</f>
        <v>23.333333333333332</v>
      </c>
      <c r="D9" s="212">
        <v>3600</v>
      </c>
      <c r="E9" s="238">
        <v>84000</v>
      </c>
    </row>
    <row r="10" spans="1:6" ht="15">
      <c r="A10" s="25">
        <v>2</v>
      </c>
      <c r="B10" s="210" t="s">
        <v>333</v>
      </c>
      <c r="C10" s="25">
        <v>1</v>
      </c>
      <c r="D10" s="212">
        <f>E10/C10</f>
        <v>20000</v>
      </c>
      <c r="E10" s="238">
        <v>20000</v>
      </c>
      <c r="F10" s="196"/>
    </row>
    <row r="11" spans="1:6" ht="25.5">
      <c r="A11" s="25">
        <v>3</v>
      </c>
      <c r="B11" s="210" t="s">
        <v>334</v>
      </c>
      <c r="C11" s="25">
        <v>1</v>
      </c>
      <c r="D11" s="212">
        <f>E11/C11</f>
        <v>9200</v>
      </c>
      <c r="E11" s="238">
        <v>9200</v>
      </c>
      <c r="F11" s="196"/>
    </row>
    <row r="12" spans="1:5" ht="12.75">
      <c r="A12" s="25">
        <v>4</v>
      </c>
      <c r="B12" s="222" t="s">
        <v>172</v>
      </c>
      <c r="C12" s="214">
        <v>4</v>
      </c>
      <c r="D12" s="215">
        <v>278.5065</v>
      </c>
      <c r="E12" s="218">
        <f>C12*D12+0.06</f>
        <v>1114.086</v>
      </c>
    </row>
    <row r="13" spans="1:5" ht="12.75">
      <c r="A13" s="25">
        <v>5</v>
      </c>
      <c r="B13" s="222" t="s">
        <v>173</v>
      </c>
      <c r="C13" s="214">
        <v>3</v>
      </c>
      <c r="D13" s="215">
        <v>113.92</v>
      </c>
      <c r="E13" s="218">
        <f>C13*D13</f>
        <v>341.76</v>
      </c>
    </row>
    <row r="14" spans="1:5" ht="25.5">
      <c r="A14" s="25">
        <v>6</v>
      </c>
      <c r="B14" s="216" t="s">
        <v>174</v>
      </c>
      <c r="C14" s="214">
        <v>8</v>
      </c>
      <c r="D14" s="215">
        <v>272.06675</v>
      </c>
      <c r="E14" s="218">
        <f>C14*D14</f>
        <v>2176.534</v>
      </c>
    </row>
    <row r="15" spans="1:5" ht="25.5">
      <c r="A15" s="25">
        <v>7</v>
      </c>
      <c r="B15" s="216" t="s">
        <v>175</v>
      </c>
      <c r="C15" s="214">
        <v>11</v>
      </c>
      <c r="D15" s="215">
        <v>26.1</v>
      </c>
      <c r="E15" s="218">
        <f>C15*D15</f>
        <v>287.1</v>
      </c>
    </row>
    <row r="16" spans="1:5" ht="12.75">
      <c r="A16" s="25">
        <v>8</v>
      </c>
      <c r="B16" s="216" t="s">
        <v>176</v>
      </c>
      <c r="C16" s="214">
        <v>20</v>
      </c>
      <c r="D16" s="215">
        <v>20.9</v>
      </c>
      <c r="E16" s="218">
        <f>C16*D16</f>
        <v>418</v>
      </c>
    </row>
    <row r="17" spans="1:7" ht="38.25">
      <c r="A17" s="25">
        <v>9</v>
      </c>
      <c r="B17" s="216" t="s">
        <v>177</v>
      </c>
      <c r="C17" s="214">
        <v>35</v>
      </c>
      <c r="D17" s="215">
        <v>269.8</v>
      </c>
      <c r="E17" s="218">
        <f>C17*D17-3.28</f>
        <v>9439.72</v>
      </c>
      <c r="G17" s="196"/>
    </row>
    <row r="18" spans="1:5" s="192" customFormat="1" ht="12.75">
      <c r="A18" s="25">
        <v>10</v>
      </c>
      <c r="B18" s="216" t="s">
        <v>315</v>
      </c>
      <c r="C18" s="214">
        <v>1</v>
      </c>
      <c r="D18" s="215">
        <v>3800</v>
      </c>
      <c r="E18" s="218">
        <v>3800</v>
      </c>
    </row>
    <row r="19" spans="1:6" ht="25.5">
      <c r="A19" s="25">
        <v>11</v>
      </c>
      <c r="B19" s="210" t="s">
        <v>171</v>
      </c>
      <c r="C19" s="25">
        <v>50</v>
      </c>
      <c r="D19" s="212">
        <f>E19/C19</f>
        <v>448.45599999999996</v>
      </c>
      <c r="E19" s="213">
        <v>22422.8</v>
      </c>
      <c r="F19" s="196">
        <f>SUM(E12:E19)</f>
        <v>40000</v>
      </c>
    </row>
    <row r="20" spans="1:5" ht="14.25">
      <c r="A20" s="208"/>
      <c r="B20" s="186" t="s">
        <v>49</v>
      </c>
      <c r="C20" s="208"/>
      <c r="D20" s="208" t="s">
        <v>50</v>
      </c>
      <c r="E20" s="239">
        <f>SUM(E9:E19)</f>
        <v>153200</v>
      </c>
    </row>
    <row r="21" spans="1:5" ht="15">
      <c r="A21" s="368" t="s">
        <v>255</v>
      </c>
      <c r="B21" s="368"/>
      <c r="C21" s="368"/>
      <c r="D21" s="368"/>
      <c r="E21" s="368"/>
    </row>
    <row r="22" spans="1:5" ht="15">
      <c r="A22" s="368" t="s">
        <v>256</v>
      </c>
      <c r="B22" s="368"/>
      <c r="C22" s="368"/>
      <c r="D22" s="368"/>
      <c r="E22" s="368"/>
    </row>
    <row r="23" spans="1:5" s="192" customFormat="1" ht="30">
      <c r="A23" s="23" t="s">
        <v>40</v>
      </c>
      <c r="B23" s="23" t="s">
        <v>51</v>
      </c>
      <c r="C23" s="23" t="s">
        <v>86</v>
      </c>
      <c r="D23" s="23" t="s">
        <v>93</v>
      </c>
      <c r="E23" s="23" t="s">
        <v>94</v>
      </c>
    </row>
    <row r="24" spans="1:5" s="192" customFormat="1" ht="12">
      <c r="A24" s="119">
        <v>1</v>
      </c>
      <c r="B24" s="119">
        <v>2</v>
      </c>
      <c r="C24" s="119">
        <v>3</v>
      </c>
      <c r="D24" s="119">
        <v>4</v>
      </c>
      <c r="E24" s="119">
        <v>5</v>
      </c>
    </row>
    <row r="25" spans="1:5" ht="12.75">
      <c r="A25" s="25">
        <v>1</v>
      </c>
      <c r="B25" s="222" t="s">
        <v>172</v>
      </c>
      <c r="C25" s="214">
        <v>4</v>
      </c>
      <c r="D25" s="215">
        <v>278.5065</v>
      </c>
      <c r="E25" s="218">
        <f>C25*D25</f>
        <v>1114.026</v>
      </c>
    </row>
    <row r="26" spans="1:5" ht="12.75">
      <c r="A26" s="25">
        <f>A25+1</f>
        <v>2</v>
      </c>
      <c r="B26" s="222" t="s">
        <v>173</v>
      </c>
      <c r="C26" s="214">
        <v>3</v>
      </c>
      <c r="D26" s="215">
        <v>113.92</v>
      </c>
      <c r="E26" s="218">
        <f>C26*D26</f>
        <v>341.76</v>
      </c>
    </row>
    <row r="27" spans="1:5" ht="25.5">
      <c r="A27" s="25">
        <f>A26+1</f>
        <v>3</v>
      </c>
      <c r="B27" s="216" t="s">
        <v>174</v>
      </c>
      <c r="C27" s="214">
        <v>10</v>
      </c>
      <c r="D27" s="215">
        <v>272.06675</v>
      </c>
      <c r="E27" s="218">
        <f>C27*D27</f>
        <v>2720.6675</v>
      </c>
    </row>
    <row r="28" spans="1:5" ht="25.5">
      <c r="A28" s="25">
        <f>A27+1</f>
        <v>4</v>
      </c>
      <c r="B28" s="216" t="s">
        <v>175</v>
      </c>
      <c r="C28" s="214">
        <v>15</v>
      </c>
      <c r="D28" s="215">
        <v>26.1</v>
      </c>
      <c r="E28" s="218">
        <f>C28*D28</f>
        <v>391.5</v>
      </c>
    </row>
    <row r="29" spans="1:5" ht="12.75">
      <c r="A29" s="25">
        <f>A28+1</f>
        <v>5</v>
      </c>
      <c r="B29" s="216" t="s">
        <v>176</v>
      </c>
      <c r="C29" s="214">
        <v>20</v>
      </c>
      <c r="D29" s="215">
        <v>20.9</v>
      </c>
      <c r="E29" s="218">
        <f>C29*D29</f>
        <v>418</v>
      </c>
    </row>
    <row r="30" spans="1:7" ht="38.25">
      <c r="A30" s="25">
        <f>A29+1</f>
        <v>6</v>
      </c>
      <c r="B30" s="216" t="s">
        <v>177</v>
      </c>
      <c r="C30" s="214">
        <v>45</v>
      </c>
      <c r="D30" s="215">
        <v>269.8</v>
      </c>
      <c r="E30" s="218">
        <f>C30*D30-3.28</f>
        <v>12137.72</v>
      </c>
      <c r="G30" s="196" t="e">
        <f>#REF!-F31</f>
        <v>#REF!</v>
      </c>
    </row>
    <row r="31" spans="1:6" ht="25.5">
      <c r="A31" s="25">
        <v>10</v>
      </c>
      <c r="B31" s="210" t="s">
        <v>171</v>
      </c>
      <c r="C31" s="25">
        <v>100</v>
      </c>
      <c r="D31" s="212">
        <f>E31/C31</f>
        <v>228.76330000000002</v>
      </c>
      <c r="E31" s="213">
        <v>22876.33</v>
      </c>
      <c r="F31" s="196">
        <f>SUM(E25:E31)</f>
        <v>40000.0035</v>
      </c>
    </row>
    <row r="32" spans="1:5" ht="14.25">
      <c r="A32" s="208"/>
      <c r="B32" s="186" t="s">
        <v>49</v>
      </c>
      <c r="C32" s="208"/>
      <c r="D32" s="208" t="s">
        <v>50</v>
      </c>
      <c r="E32" s="239">
        <f>SUM(E25:E31)</f>
        <v>40000.0035</v>
      </c>
    </row>
    <row r="33" spans="4:5" ht="12.75">
      <c r="D33" s="67"/>
      <c r="E33" s="207" t="e">
        <f>#REF!</f>
        <v>#REF!</v>
      </c>
    </row>
    <row r="34" spans="4:5" ht="12.75">
      <c r="D34" s="206"/>
      <c r="E34" s="205" t="e">
        <f>#REF!</f>
        <v>#REF!</v>
      </c>
    </row>
    <row r="35" ht="12.75">
      <c r="E35" s="196"/>
    </row>
    <row r="36" spans="3:5" ht="12.75">
      <c r="C36" s="219"/>
      <c r="D36" s="206" t="s">
        <v>7</v>
      </c>
      <c r="E36" s="205" t="e">
        <f>SUM(E33:E34)</f>
        <v>#REF!</v>
      </c>
    </row>
    <row r="37" spans="3:5" ht="12.75">
      <c r="C37" s="219"/>
      <c r="D37" s="217"/>
      <c r="E37" s="220"/>
    </row>
    <row r="38" ht="12.75">
      <c r="E38" s="196"/>
    </row>
    <row r="39" ht="12.75">
      <c r="E39" s="196"/>
    </row>
    <row r="40" ht="12.75">
      <c r="E40" s="196"/>
    </row>
    <row r="41" ht="12.75">
      <c r="E41" s="196"/>
    </row>
    <row r="42" ht="12.75">
      <c r="E42" s="196"/>
    </row>
    <row r="43" ht="12.75">
      <c r="E43" s="196"/>
    </row>
    <row r="44" ht="12.75">
      <c r="E44" s="196"/>
    </row>
    <row r="45" ht="12.75">
      <c r="E45" s="196"/>
    </row>
    <row r="46" ht="12.75">
      <c r="E46" s="196"/>
    </row>
    <row r="47" ht="12.75">
      <c r="E47" s="196"/>
    </row>
    <row r="48" ht="12.75">
      <c r="E48" s="196"/>
    </row>
  </sheetData>
  <sheetProtection/>
  <mergeCells count="6">
    <mergeCell ref="A21:E21"/>
    <mergeCell ref="A22:E22"/>
    <mergeCell ref="A2:E2"/>
    <mergeCell ref="A3:E3"/>
    <mergeCell ref="A5:E5"/>
    <mergeCell ref="A6:E6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D21"/>
  <sheetViews>
    <sheetView view="pageBreakPreview" zoomScaleSheetLayoutView="100" zoomScalePageLayoutView="0" workbookViewId="0" topLeftCell="A1">
      <selection activeCell="A13" sqref="A13:ED13"/>
    </sheetView>
  </sheetViews>
  <sheetFormatPr defaultColWidth="9.00390625" defaultRowHeight="12.75"/>
  <cols>
    <col min="1" max="128" width="0.875" style="88" customWidth="1"/>
    <col min="129" max="129" width="1.25" style="141" customWidth="1"/>
    <col min="130" max="16384" width="9.125" style="141" customWidth="1"/>
  </cols>
  <sheetData>
    <row r="1" s="88" customFormat="1" ht="3" customHeight="1"/>
    <row r="2" spans="1:134" s="81" customFormat="1" ht="24.75" customHeight="1">
      <c r="A2" s="257" t="s">
        <v>201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7"/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257"/>
      <c r="CA2" s="257"/>
      <c r="CB2" s="257"/>
      <c r="CC2" s="257"/>
      <c r="CD2" s="257"/>
      <c r="CE2" s="257"/>
      <c r="CF2" s="257"/>
      <c r="CG2" s="257"/>
      <c r="CH2" s="257"/>
      <c r="CI2" s="257"/>
      <c r="CJ2" s="257"/>
      <c r="CK2" s="257"/>
      <c r="CL2" s="257"/>
      <c r="CM2" s="257"/>
      <c r="CN2" s="257"/>
      <c r="CO2" s="257"/>
      <c r="CP2" s="257"/>
      <c r="CQ2" s="257"/>
      <c r="CR2" s="257"/>
      <c r="CS2" s="257"/>
      <c r="CT2" s="257"/>
      <c r="CU2" s="257"/>
      <c r="CV2" s="257"/>
      <c r="CW2" s="257"/>
      <c r="CX2" s="257"/>
      <c r="CY2" s="257"/>
      <c r="CZ2" s="257"/>
      <c r="DA2" s="257"/>
      <c r="DB2" s="257"/>
      <c r="DC2" s="257"/>
      <c r="DD2" s="257"/>
      <c r="DE2" s="257"/>
      <c r="DF2" s="257"/>
      <c r="DG2" s="257"/>
      <c r="DH2" s="257"/>
      <c r="DI2" s="257"/>
      <c r="DJ2" s="257"/>
      <c r="DK2" s="257"/>
      <c r="DL2" s="257"/>
      <c r="DM2" s="257"/>
      <c r="DN2" s="257"/>
      <c r="DO2" s="257"/>
      <c r="DP2" s="257"/>
      <c r="DQ2" s="257"/>
      <c r="DR2" s="257"/>
      <c r="DS2" s="257"/>
      <c r="DT2" s="257"/>
      <c r="DU2" s="257"/>
      <c r="DV2" s="257"/>
      <c r="DW2" s="257"/>
      <c r="DX2" s="257"/>
      <c r="DY2" s="257"/>
      <c r="DZ2" s="257"/>
      <c r="EA2" s="257"/>
      <c r="EB2" s="257"/>
      <c r="EC2" s="257"/>
      <c r="ED2" s="257"/>
    </row>
    <row r="3" spans="1:128" s="81" customFormat="1" ht="9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</row>
    <row r="4" spans="1:134" s="88" customFormat="1" ht="19.5" customHeight="1">
      <c r="A4" s="256" t="s">
        <v>258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  <c r="AX4" s="256"/>
      <c r="AY4" s="256"/>
      <c r="AZ4" s="256"/>
      <c r="BA4" s="256"/>
      <c r="BB4" s="256"/>
      <c r="BC4" s="256"/>
      <c r="BD4" s="256"/>
      <c r="BE4" s="256"/>
      <c r="BF4" s="256"/>
      <c r="BG4" s="256"/>
      <c r="BH4" s="256"/>
      <c r="BI4" s="256"/>
      <c r="BJ4" s="256"/>
      <c r="BK4" s="256"/>
      <c r="BL4" s="256"/>
      <c r="BM4" s="256"/>
      <c r="BN4" s="256"/>
      <c r="BO4" s="256"/>
      <c r="BP4" s="256"/>
      <c r="BQ4" s="256"/>
      <c r="BR4" s="256"/>
      <c r="BS4" s="256"/>
      <c r="BT4" s="256"/>
      <c r="BU4" s="256"/>
      <c r="BV4" s="256"/>
      <c r="BW4" s="256"/>
      <c r="BX4" s="256"/>
      <c r="BY4" s="256"/>
      <c r="BZ4" s="256"/>
      <c r="CA4" s="256"/>
      <c r="CB4" s="256"/>
      <c r="CC4" s="256"/>
      <c r="CD4" s="256"/>
      <c r="CE4" s="256"/>
      <c r="CF4" s="256"/>
      <c r="CG4" s="256"/>
      <c r="CH4" s="256"/>
      <c r="CI4" s="256"/>
      <c r="CJ4" s="256"/>
      <c r="CK4" s="256"/>
      <c r="CL4" s="256"/>
      <c r="CM4" s="256"/>
      <c r="CN4" s="256"/>
      <c r="CO4" s="256"/>
      <c r="CP4" s="256"/>
      <c r="CQ4" s="256"/>
      <c r="CR4" s="256"/>
      <c r="CS4" s="256"/>
      <c r="CT4" s="256"/>
      <c r="CU4" s="256"/>
      <c r="CV4" s="256"/>
      <c r="CW4" s="256"/>
      <c r="CX4" s="256"/>
      <c r="CY4" s="256"/>
      <c r="CZ4" s="256"/>
      <c r="DA4" s="256"/>
      <c r="DB4" s="256"/>
      <c r="DC4" s="256"/>
      <c r="DD4" s="256"/>
      <c r="DE4" s="256"/>
      <c r="DF4" s="256"/>
      <c r="DG4" s="256"/>
      <c r="DH4" s="256"/>
      <c r="DI4" s="256"/>
      <c r="DJ4" s="256"/>
      <c r="DK4" s="256"/>
      <c r="DL4" s="256"/>
      <c r="DM4" s="256"/>
      <c r="DN4" s="256"/>
      <c r="DO4" s="256"/>
      <c r="DP4" s="256"/>
      <c r="DQ4" s="256"/>
      <c r="DR4" s="256"/>
      <c r="DS4" s="256"/>
      <c r="DT4" s="256"/>
      <c r="DU4" s="256"/>
      <c r="DV4" s="256"/>
      <c r="DW4" s="256"/>
      <c r="DX4" s="256"/>
      <c r="DY4" s="256"/>
      <c r="DZ4" s="256"/>
      <c r="EA4" s="256"/>
      <c r="EB4" s="256"/>
      <c r="EC4" s="256"/>
      <c r="ED4" s="256"/>
    </row>
    <row r="5" spans="1:134" s="88" customFormat="1" ht="20.25" customHeight="1">
      <c r="A5" s="256" t="s">
        <v>259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6"/>
      <c r="BH5" s="256"/>
      <c r="BI5" s="256"/>
      <c r="BJ5" s="256"/>
      <c r="BK5" s="256"/>
      <c r="BL5" s="256"/>
      <c r="BM5" s="256"/>
      <c r="BN5" s="256"/>
      <c r="BO5" s="256"/>
      <c r="BP5" s="256"/>
      <c r="BQ5" s="256"/>
      <c r="BR5" s="256"/>
      <c r="BS5" s="256"/>
      <c r="BT5" s="256"/>
      <c r="BU5" s="256"/>
      <c r="BV5" s="256"/>
      <c r="BW5" s="256"/>
      <c r="BX5" s="256"/>
      <c r="BY5" s="256"/>
      <c r="BZ5" s="256"/>
      <c r="CA5" s="256"/>
      <c r="CB5" s="256"/>
      <c r="CC5" s="256"/>
      <c r="CD5" s="256"/>
      <c r="CE5" s="256"/>
      <c r="CF5" s="256"/>
      <c r="CG5" s="256"/>
      <c r="CH5" s="256"/>
      <c r="CI5" s="256"/>
      <c r="CJ5" s="256"/>
      <c r="CK5" s="256"/>
      <c r="CL5" s="256"/>
      <c r="CM5" s="256"/>
      <c r="CN5" s="256"/>
      <c r="CO5" s="256"/>
      <c r="CP5" s="256"/>
      <c r="CQ5" s="256"/>
      <c r="CR5" s="256"/>
      <c r="CS5" s="256"/>
      <c r="CT5" s="256"/>
      <c r="CU5" s="256"/>
      <c r="CV5" s="256"/>
      <c r="CW5" s="256"/>
      <c r="CX5" s="256"/>
      <c r="CY5" s="256"/>
      <c r="CZ5" s="256"/>
      <c r="DA5" s="256"/>
      <c r="DB5" s="256"/>
      <c r="DC5" s="256"/>
      <c r="DD5" s="256"/>
      <c r="DE5" s="256"/>
      <c r="DF5" s="256"/>
      <c r="DG5" s="256"/>
      <c r="DH5" s="256"/>
      <c r="DI5" s="256"/>
      <c r="DJ5" s="256"/>
      <c r="DK5" s="256"/>
      <c r="DL5" s="256"/>
      <c r="DM5" s="256"/>
      <c r="DN5" s="256"/>
      <c r="DO5" s="256"/>
      <c r="DP5" s="256"/>
      <c r="DQ5" s="256"/>
      <c r="DR5" s="256"/>
      <c r="DS5" s="256"/>
      <c r="DT5" s="256"/>
      <c r="DU5" s="256"/>
      <c r="DV5" s="256"/>
      <c r="DW5" s="256"/>
      <c r="DX5" s="256"/>
      <c r="DY5" s="256"/>
      <c r="DZ5" s="256"/>
      <c r="EA5" s="256"/>
      <c r="EB5" s="256"/>
      <c r="EC5" s="256"/>
      <c r="ED5" s="256"/>
    </row>
    <row r="6" spans="1:134" s="88" customFormat="1" ht="18.75" customHeight="1">
      <c r="A6" s="256" t="s">
        <v>202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6"/>
      <c r="BE6" s="256"/>
      <c r="BF6" s="256"/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256"/>
      <c r="BR6" s="256"/>
      <c r="BS6" s="256"/>
      <c r="BT6" s="256"/>
      <c r="BU6" s="256"/>
      <c r="BV6" s="256"/>
      <c r="BW6" s="256"/>
      <c r="BX6" s="256"/>
      <c r="BY6" s="256"/>
      <c r="BZ6" s="256"/>
      <c r="CA6" s="256"/>
      <c r="CB6" s="256"/>
      <c r="CC6" s="256"/>
      <c r="CD6" s="256"/>
      <c r="CE6" s="256"/>
      <c r="CF6" s="256"/>
      <c r="CG6" s="256"/>
      <c r="CH6" s="256"/>
      <c r="CI6" s="256"/>
      <c r="CJ6" s="256"/>
      <c r="CK6" s="256"/>
      <c r="CL6" s="256"/>
      <c r="CM6" s="256"/>
      <c r="CN6" s="256"/>
      <c r="CO6" s="256"/>
      <c r="CP6" s="256"/>
      <c r="CQ6" s="256"/>
      <c r="CR6" s="256"/>
      <c r="CS6" s="256"/>
      <c r="CT6" s="256"/>
      <c r="CU6" s="256"/>
      <c r="CV6" s="256"/>
      <c r="CW6" s="256"/>
      <c r="CX6" s="256"/>
      <c r="CY6" s="256"/>
      <c r="CZ6" s="256"/>
      <c r="DA6" s="256"/>
      <c r="DB6" s="256"/>
      <c r="DC6" s="256"/>
      <c r="DD6" s="256"/>
      <c r="DE6" s="256"/>
      <c r="DF6" s="256"/>
      <c r="DG6" s="256"/>
      <c r="DH6" s="256"/>
      <c r="DI6" s="256"/>
      <c r="DJ6" s="256"/>
      <c r="DK6" s="256"/>
      <c r="DL6" s="256"/>
      <c r="DM6" s="256"/>
      <c r="DN6" s="256"/>
      <c r="DO6" s="256"/>
      <c r="DP6" s="256"/>
      <c r="DQ6" s="256"/>
      <c r="DR6" s="256"/>
      <c r="DS6" s="256"/>
      <c r="DT6" s="256"/>
      <c r="DU6" s="256"/>
      <c r="DV6" s="256"/>
      <c r="DW6" s="256"/>
      <c r="DX6" s="256"/>
      <c r="DY6" s="256"/>
      <c r="DZ6" s="256"/>
      <c r="EA6" s="256"/>
      <c r="EB6" s="256"/>
      <c r="EC6" s="256"/>
      <c r="ED6" s="256"/>
    </row>
    <row r="7" spans="1:134" s="88" customFormat="1" ht="37.5" customHeight="1">
      <c r="A7" s="256" t="s">
        <v>260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56"/>
      <c r="AQ7" s="256"/>
      <c r="AR7" s="256"/>
      <c r="AS7" s="256"/>
      <c r="AT7" s="256"/>
      <c r="AU7" s="256"/>
      <c r="AV7" s="256"/>
      <c r="AW7" s="256"/>
      <c r="AX7" s="256"/>
      <c r="AY7" s="256"/>
      <c r="AZ7" s="256"/>
      <c r="BA7" s="256"/>
      <c r="BB7" s="256"/>
      <c r="BC7" s="256"/>
      <c r="BD7" s="256"/>
      <c r="BE7" s="256"/>
      <c r="BF7" s="256"/>
      <c r="BG7" s="256"/>
      <c r="BH7" s="256"/>
      <c r="BI7" s="256"/>
      <c r="BJ7" s="256"/>
      <c r="BK7" s="256"/>
      <c r="BL7" s="256"/>
      <c r="BM7" s="256"/>
      <c r="BN7" s="256"/>
      <c r="BO7" s="256"/>
      <c r="BP7" s="256"/>
      <c r="BQ7" s="256"/>
      <c r="BR7" s="256"/>
      <c r="BS7" s="256"/>
      <c r="BT7" s="256"/>
      <c r="BU7" s="256"/>
      <c r="BV7" s="256"/>
      <c r="BW7" s="256"/>
      <c r="BX7" s="256"/>
      <c r="BY7" s="256"/>
      <c r="BZ7" s="256"/>
      <c r="CA7" s="256"/>
      <c r="CB7" s="256"/>
      <c r="CC7" s="256"/>
      <c r="CD7" s="256"/>
      <c r="CE7" s="256"/>
      <c r="CF7" s="256"/>
      <c r="CG7" s="256"/>
      <c r="CH7" s="256"/>
      <c r="CI7" s="256"/>
      <c r="CJ7" s="256"/>
      <c r="CK7" s="256"/>
      <c r="CL7" s="256"/>
      <c r="CM7" s="256"/>
      <c r="CN7" s="256"/>
      <c r="CO7" s="256"/>
      <c r="CP7" s="256"/>
      <c r="CQ7" s="256"/>
      <c r="CR7" s="256"/>
      <c r="CS7" s="256"/>
      <c r="CT7" s="256"/>
      <c r="CU7" s="256"/>
      <c r="CV7" s="256"/>
      <c r="CW7" s="256"/>
      <c r="CX7" s="256"/>
      <c r="CY7" s="256"/>
      <c r="CZ7" s="256"/>
      <c r="DA7" s="256"/>
      <c r="DB7" s="256"/>
      <c r="DC7" s="256"/>
      <c r="DD7" s="256"/>
      <c r="DE7" s="256"/>
      <c r="DF7" s="256"/>
      <c r="DG7" s="256"/>
      <c r="DH7" s="256"/>
      <c r="DI7" s="256"/>
      <c r="DJ7" s="256"/>
      <c r="DK7" s="256"/>
      <c r="DL7" s="256"/>
      <c r="DM7" s="256"/>
      <c r="DN7" s="256"/>
      <c r="DO7" s="256"/>
      <c r="DP7" s="256"/>
      <c r="DQ7" s="256"/>
      <c r="DR7" s="256"/>
      <c r="DS7" s="256"/>
      <c r="DT7" s="256"/>
      <c r="DU7" s="256"/>
      <c r="DV7" s="256"/>
      <c r="DW7" s="256"/>
      <c r="DX7" s="256"/>
      <c r="DY7" s="256"/>
      <c r="DZ7" s="256"/>
      <c r="EA7" s="256"/>
      <c r="EB7" s="256"/>
      <c r="EC7" s="256"/>
      <c r="ED7" s="256"/>
    </row>
    <row r="8" spans="1:134" s="88" customFormat="1" ht="34.5" customHeight="1">
      <c r="A8" s="256" t="s">
        <v>261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T8" s="256"/>
      <c r="AU8" s="256"/>
      <c r="AV8" s="256"/>
      <c r="AW8" s="256"/>
      <c r="AX8" s="256"/>
      <c r="AY8" s="256"/>
      <c r="AZ8" s="256"/>
      <c r="BA8" s="256"/>
      <c r="BB8" s="256"/>
      <c r="BC8" s="256"/>
      <c r="BD8" s="256"/>
      <c r="BE8" s="256"/>
      <c r="BF8" s="256"/>
      <c r="BG8" s="256"/>
      <c r="BH8" s="256"/>
      <c r="BI8" s="256"/>
      <c r="BJ8" s="256"/>
      <c r="BK8" s="256"/>
      <c r="BL8" s="256"/>
      <c r="BM8" s="256"/>
      <c r="BN8" s="256"/>
      <c r="BO8" s="256"/>
      <c r="BP8" s="256"/>
      <c r="BQ8" s="256"/>
      <c r="BR8" s="256"/>
      <c r="BS8" s="256"/>
      <c r="BT8" s="256"/>
      <c r="BU8" s="256"/>
      <c r="BV8" s="256"/>
      <c r="BW8" s="256"/>
      <c r="BX8" s="256"/>
      <c r="BY8" s="256"/>
      <c r="BZ8" s="256"/>
      <c r="CA8" s="256"/>
      <c r="CB8" s="256"/>
      <c r="CC8" s="256"/>
      <c r="CD8" s="256"/>
      <c r="CE8" s="256"/>
      <c r="CF8" s="256"/>
      <c r="CG8" s="256"/>
      <c r="CH8" s="256"/>
      <c r="CI8" s="256"/>
      <c r="CJ8" s="256"/>
      <c r="CK8" s="256"/>
      <c r="CL8" s="256"/>
      <c r="CM8" s="256"/>
      <c r="CN8" s="256"/>
      <c r="CO8" s="256"/>
      <c r="CP8" s="256"/>
      <c r="CQ8" s="256"/>
      <c r="CR8" s="256"/>
      <c r="CS8" s="256"/>
      <c r="CT8" s="256"/>
      <c r="CU8" s="256"/>
      <c r="CV8" s="256"/>
      <c r="CW8" s="256"/>
      <c r="CX8" s="256"/>
      <c r="CY8" s="256"/>
      <c r="CZ8" s="256"/>
      <c r="DA8" s="256"/>
      <c r="DB8" s="256"/>
      <c r="DC8" s="256"/>
      <c r="DD8" s="256"/>
      <c r="DE8" s="256"/>
      <c r="DF8" s="256"/>
      <c r="DG8" s="256"/>
      <c r="DH8" s="256"/>
      <c r="DI8" s="256"/>
      <c r="DJ8" s="256"/>
      <c r="DK8" s="256"/>
      <c r="DL8" s="256"/>
      <c r="DM8" s="256"/>
      <c r="DN8" s="256"/>
      <c r="DO8" s="256"/>
      <c r="DP8" s="256"/>
      <c r="DQ8" s="256"/>
      <c r="DR8" s="256"/>
      <c r="DS8" s="256"/>
      <c r="DT8" s="256"/>
      <c r="DU8" s="256"/>
      <c r="DV8" s="256"/>
      <c r="DW8" s="256"/>
      <c r="DX8" s="256"/>
      <c r="DY8" s="256"/>
      <c r="DZ8" s="256"/>
      <c r="EA8" s="256"/>
      <c r="EB8" s="256"/>
      <c r="EC8" s="256"/>
      <c r="ED8" s="256"/>
    </row>
    <row r="9" spans="1:134" s="88" customFormat="1" ht="20.25" customHeight="1">
      <c r="A9" s="258" t="s">
        <v>203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8"/>
      <c r="CH9" s="258"/>
      <c r="CI9" s="258"/>
      <c r="CJ9" s="258"/>
      <c r="CK9" s="258"/>
      <c r="CL9" s="258"/>
      <c r="CM9" s="258"/>
      <c r="CN9" s="258"/>
      <c r="CO9" s="258"/>
      <c r="CP9" s="258"/>
      <c r="CQ9" s="258"/>
      <c r="CR9" s="258"/>
      <c r="CS9" s="258"/>
      <c r="CT9" s="258"/>
      <c r="CU9" s="258"/>
      <c r="CV9" s="258"/>
      <c r="CW9" s="258"/>
      <c r="CX9" s="258"/>
      <c r="CY9" s="258"/>
      <c r="CZ9" s="258"/>
      <c r="DA9" s="258"/>
      <c r="DB9" s="258"/>
      <c r="DC9" s="258"/>
      <c r="DD9" s="258"/>
      <c r="DE9" s="258"/>
      <c r="DF9" s="258"/>
      <c r="DG9" s="258"/>
      <c r="DH9" s="258"/>
      <c r="DI9" s="258"/>
      <c r="DJ9" s="258"/>
      <c r="DK9" s="258"/>
      <c r="DL9" s="258"/>
      <c r="DM9" s="258"/>
      <c r="DN9" s="258"/>
      <c r="DO9" s="258"/>
      <c r="DP9" s="258"/>
      <c r="DQ9" s="258"/>
      <c r="DR9" s="258"/>
      <c r="DS9" s="258"/>
      <c r="DT9" s="258"/>
      <c r="DU9" s="258"/>
      <c r="DV9" s="258"/>
      <c r="DW9" s="258"/>
      <c r="DX9" s="258"/>
      <c r="DY9" s="258"/>
      <c r="DZ9" s="258"/>
      <c r="EA9" s="258"/>
      <c r="EB9" s="258"/>
      <c r="EC9" s="258"/>
      <c r="ED9" s="258"/>
    </row>
    <row r="10" spans="1:134" s="88" customFormat="1" ht="21" customHeight="1">
      <c r="A10" s="256" t="s">
        <v>262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256"/>
      <c r="BS10" s="256"/>
      <c r="BT10" s="256"/>
      <c r="BU10" s="256"/>
      <c r="BV10" s="256"/>
      <c r="BW10" s="256"/>
      <c r="BX10" s="256"/>
      <c r="BY10" s="256"/>
      <c r="BZ10" s="256"/>
      <c r="CA10" s="256"/>
      <c r="CB10" s="256"/>
      <c r="CC10" s="256"/>
      <c r="CD10" s="256"/>
      <c r="CE10" s="256"/>
      <c r="CF10" s="256"/>
      <c r="CG10" s="256"/>
      <c r="CH10" s="256"/>
      <c r="CI10" s="256"/>
      <c r="CJ10" s="256"/>
      <c r="CK10" s="256"/>
      <c r="CL10" s="256"/>
      <c r="CM10" s="256"/>
      <c r="CN10" s="256"/>
      <c r="CO10" s="256"/>
      <c r="CP10" s="256"/>
      <c r="CQ10" s="256"/>
      <c r="CR10" s="256"/>
      <c r="CS10" s="256"/>
      <c r="CT10" s="256"/>
      <c r="CU10" s="256"/>
      <c r="CV10" s="256"/>
      <c r="CW10" s="256"/>
      <c r="CX10" s="256"/>
      <c r="CY10" s="256"/>
      <c r="CZ10" s="256"/>
      <c r="DA10" s="256"/>
      <c r="DB10" s="256"/>
      <c r="DC10" s="256"/>
      <c r="DD10" s="256"/>
      <c r="DE10" s="256"/>
      <c r="DF10" s="256"/>
      <c r="DG10" s="256"/>
      <c r="DH10" s="256"/>
      <c r="DI10" s="256"/>
      <c r="DJ10" s="256"/>
      <c r="DK10" s="256"/>
      <c r="DL10" s="256"/>
      <c r="DM10" s="256"/>
      <c r="DN10" s="256"/>
      <c r="DO10" s="256"/>
      <c r="DP10" s="256"/>
      <c r="DQ10" s="256"/>
      <c r="DR10" s="256"/>
      <c r="DS10" s="256"/>
      <c r="DT10" s="256"/>
      <c r="DU10" s="256"/>
      <c r="DV10" s="256"/>
      <c r="DW10" s="256"/>
      <c r="DX10" s="256"/>
      <c r="DY10" s="256"/>
      <c r="DZ10" s="256"/>
      <c r="EA10" s="256"/>
      <c r="EB10" s="256"/>
      <c r="EC10" s="256"/>
      <c r="ED10" s="256"/>
    </row>
    <row r="11" spans="1:134" s="88" customFormat="1" ht="15.75">
      <c r="A11" s="256" t="s">
        <v>263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/>
      <c r="CE11" s="256"/>
      <c r="CF11" s="256"/>
      <c r="CG11" s="256"/>
      <c r="CH11" s="256"/>
      <c r="CI11" s="256"/>
      <c r="CJ11" s="256"/>
      <c r="CK11" s="256"/>
      <c r="CL11" s="256"/>
      <c r="CM11" s="256"/>
      <c r="CN11" s="256"/>
      <c r="CO11" s="256"/>
      <c r="CP11" s="256"/>
      <c r="CQ11" s="256"/>
      <c r="CR11" s="256"/>
      <c r="CS11" s="256"/>
      <c r="CT11" s="256"/>
      <c r="CU11" s="256"/>
      <c r="CV11" s="256"/>
      <c r="CW11" s="256"/>
      <c r="CX11" s="256"/>
      <c r="CY11" s="256"/>
      <c r="CZ11" s="256"/>
      <c r="DA11" s="256"/>
      <c r="DB11" s="256"/>
      <c r="DC11" s="256"/>
      <c r="DD11" s="256"/>
      <c r="DE11" s="256"/>
      <c r="DF11" s="256"/>
      <c r="DG11" s="256"/>
      <c r="DH11" s="256"/>
      <c r="DI11" s="256"/>
      <c r="DJ11" s="256"/>
      <c r="DK11" s="256"/>
      <c r="DL11" s="256"/>
      <c r="DM11" s="256"/>
      <c r="DN11" s="256"/>
      <c r="DO11" s="256"/>
      <c r="DP11" s="256"/>
      <c r="DQ11" s="256"/>
      <c r="DR11" s="256"/>
      <c r="DS11" s="256"/>
      <c r="DT11" s="256"/>
      <c r="DU11" s="256"/>
      <c r="DV11" s="256"/>
      <c r="DW11" s="256"/>
      <c r="DX11" s="256"/>
      <c r="DY11" s="256"/>
      <c r="DZ11" s="256"/>
      <c r="EA11" s="256"/>
      <c r="EB11" s="256"/>
      <c r="EC11" s="256"/>
      <c r="ED11" s="256"/>
    </row>
    <row r="12" spans="1:134" s="88" customFormat="1" ht="46.5" customHeight="1">
      <c r="A12" s="259" t="s">
        <v>264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259"/>
      <c r="DB12" s="259"/>
      <c r="DC12" s="259"/>
      <c r="DD12" s="259"/>
      <c r="DE12" s="259"/>
      <c r="DF12" s="259"/>
      <c r="DG12" s="259"/>
      <c r="DH12" s="259"/>
      <c r="DI12" s="259"/>
      <c r="DJ12" s="259"/>
      <c r="DK12" s="259"/>
      <c r="DL12" s="259"/>
      <c r="DM12" s="259"/>
      <c r="DN12" s="259"/>
      <c r="DO12" s="259"/>
      <c r="DP12" s="259"/>
      <c r="DQ12" s="259"/>
      <c r="DR12" s="259"/>
      <c r="DS12" s="259"/>
      <c r="DT12" s="259"/>
      <c r="DU12" s="259"/>
      <c r="DV12" s="259"/>
      <c r="DW12" s="259"/>
      <c r="DX12" s="259"/>
      <c r="DY12" s="259"/>
      <c r="DZ12" s="259"/>
      <c r="EA12" s="259"/>
      <c r="EB12" s="259"/>
      <c r="EC12" s="259"/>
      <c r="ED12" s="259"/>
    </row>
    <row r="13" spans="1:134" s="88" customFormat="1" ht="15.75">
      <c r="A13" s="256" t="s">
        <v>265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6"/>
      <c r="CJ13" s="256"/>
      <c r="CK13" s="256"/>
      <c r="CL13" s="256"/>
      <c r="CM13" s="256"/>
      <c r="CN13" s="256"/>
      <c r="CO13" s="256"/>
      <c r="CP13" s="256"/>
      <c r="CQ13" s="256"/>
      <c r="CR13" s="256"/>
      <c r="CS13" s="256"/>
      <c r="CT13" s="256"/>
      <c r="CU13" s="256"/>
      <c r="CV13" s="256"/>
      <c r="CW13" s="256"/>
      <c r="CX13" s="256"/>
      <c r="CY13" s="256"/>
      <c r="CZ13" s="256"/>
      <c r="DA13" s="256"/>
      <c r="DB13" s="256"/>
      <c r="DC13" s="256"/>
      <c r="DD13" s="256"/>
      <c r="DE13" s="256"/>
      <c r="DF13" s="256"/>
      <c r="DG13" s="256"/>
      <c r="DH13" s="256"/>
      <c r="DI13" s="256"/>
      <c r="DJ13" s="256"/>
      <c r="DK13" s="256"/>
      <c r="DL13" s="256"/>
      <c r="DM13" s="256"/>
      <c r="DN13" s="256"/>
      <c r="DO13" s="256"/>
      <c r="DP13" s="256"/>
      <c r="DQ13" s="256"/>
      <c r="DR13" s="256"/>
      <c r="DS13" s="256"/>
      <c r="DT13" s="256"/>
      <c r="DU13" s="256"/>
      <c r="DV13" s="256"/>
      <c r="DW13" s="256"/>
      <c r="DX13" s="256"/>
      <c r="DY13" s="256"/>
      <c r="DZ13" s="256"/>
      <c r="EA13" s="256"/>
      <c r="EB13" s="256"/>
      <c r="EC13" s="256"/>
      <c r="ED13" s="256"/>
    </row>
    <row r="14" spans="1:134" s="88" customFormat="1" ht="15.75">
      <c r="A14" s="256" t="s">
        <v>266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6"/>
      <c r="BW14" s="256"/>
      <c r="BX14" s="256"/>
      <c r="BY14" s="256"/>
      <c r="BZ14" s="256"/>
      <c r="CA14" s="256"/>
      <c r="CB14" s="256"/>
      <c r="CC14" s="256"/>
      <c r="CD14" s="256"/>
      <c r="CE14" s="256"/>
      <c r="CF14" s="256"/>
      <c r="CG14" s="256"/>
      <c r="CH14" s="256"/>
      <c r="CI14" s="256"/>
      <c r="CJ14" s="256"/>
      <c r="CK14" s="256"/>
      <c r="CL14" s="256"/>
      <c r="CM14" s="256"/>
      <c r="CN14" s="256"/>
      <c r="CO14" s="256"/>
      <c r="CP14" s="256"/>
      <c r="CQ14" s="256"/>
      <c r="CR14" s="256"/>
      <c r="CS14" s="256"/>
      <c r="CT14" s="256"/>
      <c r="CU14" s="256"/>
      <c r="CV14" s="256"/>
      <c r="CW14" s="256"/>
      <c r="CX14" s="256"/>
      <c r="CY14" s="256"/>
      <c r="CZ14" s="256"/>
      <c r="DA14" s="256"/>
      <c r="DB14" s="256"/>
      <c r="DC14" s="256"/>
      <c r="DD14" s="256"/>
      <c r="DE14" s="256"/>
      <c r="DF14" s="256"/>
      <c r="DG14" s="256"/>
      <c r="DH14" s="256"/>
      <c r="DI14" s="256"/>
      <c r="DJ14" s="256"/>
      <c r="DK14" s="256"/>
      <c r="DL14" s="256"/>
      <c r="DM14" s="256"/>
      <c r="DN14" s="256"/>
      <c r="DO14" s="256"/>
      <c r="DP14" s="256"/>
      <c r="DQ14" s="256"/>
      <c r="DR14" s="256"/>
      <c r="DS14" s="256"/>
      <c r="DT14" s="256"/>
      <c r="DU14" s="256"/>
      <c r="DV14" s="256"/>
      <c r="DW14" s="256"/>
      <c r="DX14" s="256"/>
      <c r="DY14" s="256"/>
      <c r="DZ14" s="256"/>
      <c r="EA14" s="256"/>
      <c r="EB14" s="256"/>
      <c r="EC14" s="256"/>
      <c r="ED14" s="256"/>
    </row>
    <row r="15" spans="1:134" s="88" customFormat="1" ht="15" customHeight="1">
      <c r="A15" s="256" t="s">
        <v>267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6"/>
      <c r="BX15" s="256"/>
      <c r="BY15" s="256"/>
      <c r="BZ15" s="256"/>
      <c r="CA15" s="256"/>
      <c r="CB15" s="256"/>
      <c r="CC15" s="256"/>
      <c r="CD15" s="256"/>
      <c r="CE15" s="256"/>
      <c r="CF15" s="256"/>
      <c r="CG15" s="256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6"/>
      <c r="CS15" s="256"/>
      <c r="CT15" s="256"/>
      <c r="CU15" s="256"/>
      <c r="CV15" s="256"/>
      <c r="CW15" s="256"/>
      <c r="CX15" s="256"/>
      <c r="CY15" s="256"/>
      <c r="CZ15" s="256"/>
      <c r="DA15" s="256"/>
      <c r="DB15" s="256"/>
      <c r="DC15" s="256"/>
      <c r="DD15" s="256"/>
      <c r="DE15" s="256"/>
      <c r="DF15" s="256"/>
      <c r="DG15" s="256"/>
      <c r="DH15" s="256"/>
      <c r="DI15" s="256"/>
      <c r="DJ15" s="256"/>
      <c r="DK15" s="256"/>
      <c r="DL15" s="256"/>
      <c r="DM15" s="256"/>
      <c r="DN15" s="256"/>
      <c r="DO15" s="256"/>
      <c r="DP15" s="256"/>
      <c r="DQ15" s="256"/>
      <c r="DR15" s="256"/>
      <c r="DS15" s="256"/>
      <c r="DT15" s="256"/>
      <c r="DU15" s="256"/>
      <c r="DV15" s="256"/>
      <c r="DW15" s="256"/>
      <c r="DX15" s="256"/>
      <c r="DY15" s="256"/>
      <c r="DZ15" s="256"/>
      <c r="EA15" s="256"/>
      <c r="EB15" s="256"/>
      <c r="EC15" s="256"/>
      <c r="ED15" s="256"/>
    </row>
    <row r="16" spans="1:134" s="88" customFormat="1" ht="16.5" customHeight="1">
      <c r="A16" s="256" t="s">
        <v>268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6"/>
      <c r="BD16" s="256"/>
      <c r="BE16" s="256"/>
      <c r="BF16" s="256"/>
      <c r="BG16" s="256"/>
      <c r="BH16" s="256"/>
      <c r="BI16" s="256"/>
      <c r="BJ16" s="256"/>
      <c r="BK16" s="256"/>
      <c r="BL16" s="256"/>
      <c r="BM16" s="256"/>
      <c r="BN16" s="256"/>
      <c r="BO16" s="256"/>
      <c r="BP16" s="256"/>
      <c r="BQ16" s="256"/>
      <c r="BR16" s="256"/>
      <c r="BS16" s="256"/>
      <c r="BT16" s="256"/>
      <c r="BU16" s="256"/>
      <c r="BV16" s="256"/>
      <c r="BW16" s="256"/>
      <c r="BX16" s="256"/>
      <c r="BY16" s="256"/>
      <c r="BZ16" s="256"/>
      <c r="CA16" s="256"/>
      <c r="CB16" s="256"/>
      <c r="CC16" s="256"/>
      <c r="CD16" s="256"/>
      <c r="CE16" s="256"/>
      <c r="CF16" s="256"/>
      <c r="CG16" s="256"/>
      <c r="CH16" s="256"/>
      <c r="CI16" s="256"/>
      <c r="CJ16" s="256"/>
      <c r="CK16" s="256"/>
      <c r="CL16" s="256"/>
      <c r="CM16" s="256"/>
      <c r="CN16" s="256"/>
      <c r="CO16" s="256"/>
      <c r="CP16" s="256"/>
      <c r="CQ16" s="256"/>
      <c r="CR16" s="256"/>
      <c r="CS16" s="256"/>
      <c r="CT16" s="256"/>
      <c r="CU16" s="256"/>
      <c r="CV16" s="256"/>
      <c r="CW16" s="256"/>
      <c r="CX16" s="256"/>
      <c r="CY16" s="256"/>
      <c r="CZ16" s="256"/>
      <c r="DA16" s="256"/>
      <c r="DB16" s="256"/>
      <c r="DC16" s="256"/>
      <c r="DD16" s="256"/>
      <c r="DE16" s="256"/>
      <c r="DF16" s="256"/>
      <c r="DG16" s="256"/>
      <c r="DH16" s="256"/>
      <c r="DI16" s="256"/>
      <c r="DJ16" s="256"/>
      <c r="DK16" s="256"/>
      <c r="DL16" s="256"/>
      <c r="DM16" s="256"/>
      <c r="DN16" s="256"/>
      <c r="DO16" s="256"/>
      <c r="DP16" s="256"/>
      <c r="DQ16" s="256"/>
      <c r="DR16" s="256"/>
      <c r="DS16" s="256"/>
      <c r="DT16" s="256"/>
      <c r="DU16" s="256"/>
      <c r="DV16" s="256"/>
      <c r="DW16" s="256"/>
      <c r="DX16" s="256"/>
      <c r="DY16" s="256"/>
      <c r="DZ16" s="256"/>
      <c r="EA16" s="256"/>
      <c r="EB16" s="256"/>
      <c r="EC16" s="256"/>
      <c r="ED16" s="256"/>
    </row>
    <row r="17" spans="1:134" s="88" customFormat="1" ht="14.25" customHeight="1">
      <c r="A17" s="256" t="s">
        <v>269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6"/>
      <c r="BV17" s="256"/>
      <c r="BW17" s="256"/>
      <c r="BX17" s="256"/>
      <c r="BY17" s="256"/>
      <c r="BZ17" s="256"/>
      <c r="CA17" s="256"/>
      <c r="CB17" s="256"/>
      <c r="CC17" s="256"/>
      <c r="CD17" s="256"/>
      <c r="CE17" s="256"/>
      <c r="CF17" s="256"/>
      <c r="CG17" s="256"/>
      <c r="CH17" s="256"/>
      <c r="CI17" s="256"/>
      <c r="CJ17" s="256"/>
      <c r="CK17" s="256"/>
      <c r="CL17" s="256"/>
      <c r="CM17" s="256"/>
      <c r="CN17" s="256"/>
      <c r="CO17" s="256"/>
      <c r="CP17" s="256"/>
      <c r="CQ17" s="256"/>
      <c r="CR17" s="256"/>
      <c r="CS17" s="256"/>
      <c r="CT17" s="256"/>
      <c r="CU17" s="256"/>
      <c r="CV17" s="256"/>
      <c r="CW17" s="256"/>
      <c r="CX17" s="256"/>
      <c r="CY17" s="256"/>
      <c r="CZ17" s="256"/>
      <c r="DA17" s="256"/>
      <c r="DB17" s="256"/>
      <c r="DC17" s="256"/>
      <c r="DD17" s="256"/>
      <c r="DE17" s="256"/>
      <c r="DF17" s="256"/>
      <c r="DG17" s="256"/>
      <c r="DH17" s="256"/>
      <c r="DI17" s="256"/>
      <c r="DJ17" s="256"/>
      <c r="DK17" s="256"/>
      <c r="DL17" s="256"/>
      <c r="DM17" s="256"/>
      <c r="DN17" s="256"/>
      <c r="DO17" s="256"/>
      <c r="DP17" s="256"/>
      <c r="DQ17" s="256"/>
      <c r="DR17" s="256"/>
      <c r="DS17" s="256"/>
      <c r="DT17" s="256"/>
      <c r="DU17" s="256"/>
      <c r="DV17" s="256"/>
      <c r="DW17" s="256"/>
      <c r="DX17" s="256"/>
      <c r="DY17" s="256"/>
      <c r="DZ17" s="256"/>
      <c r="EA17" s="256"/>
      <c r="EB17" s="256"/>
      <c r="EC17" s="256"/>
      <c r="ED17" s="256"/>
    </row>
    <row r="18" spans="1:134" s="88" customFormat="1" ht="15.75">
      <c r="A18" s="256" t="s">
        <v>270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56"/>
      <c r="AZ18" s="256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256"/>
      <c r="BM18" s="256"/>
      <c r="BN18" s="256"/>
      <c r="BO18" s="256"/>
      <c r="BP18" s="256"/>
      <c r="BQ18" s="256"/>
      <c r="BR18" s="256"/>
      <c r="BS18" s="256"/>
      <c r="BT18" s="256"/>
      <c r="BU18" s="256"/>
      <c r="BV18" s="256"/>
      <c r="BW18" s="256"/>
      <c r="BX18" s="256"/>
      <c r="BY18" s="256"/>
      <c r="BZ18" s="256"/>
      <c r="CA18" s="256"/>
      <c r="CB18" s="256"/>
      <c r="CC18" s="256"/>
      <c r="CD18" s="256"/>
      <c r="CE18" s="256"/>
      <c r="CF18" s="256"/>
      <c r="CG18" s="256"/>
      <c r="CH18" s="256"/>
      <c r="CI18" s="256"/>
      <c r="CJ18" s="256"/>
      <c r="CK18" s="256"/>
      <c r="CL18" s="256"/>
      <c r="CM18" s="256"/>
      <c r="CN18" s="256"/>
      <c r="CO18" s="256"/>
      <c r="CP18" s="256"/>
      <c r="CQ18" s="256"/>
      <c r="CR18" s="256"/>
      <c r="CS18" s="256"/>
      <c r="CT18" s="256"/>
      <c r="CU18" s="256"/>
      <c r="CV18" s="256"/>
      <c r="CW18" s="256"/>
      <c r="CX18" s="256"/>
      <c r="CY18" s="256"/>
      <c r="CZ18" s="256"/>
      <c r="DA18" s="256"/>
      <c r="DB18" s="256"/>
      <c r="DC18" s="256"/>
      <c r="DD18" s="256"/>
      <c r="DE18" s="256"/>
      <c r="DF18" s="256"/>
      <c r="DG18" s="256"/>
      <c r="DH18" s="256"/>
      <c r="DI18" s="256"/>
      <c r="DJ18" s="256"/>
      <c r="DK18" s="256"/>
      <c r="DL18" s="256"/>
      <c r="DM18" s="256"/>
      <c r="DN18" s="256"/>
      <c r="DO18" s="256"/>
      <c r="DP18" s="256"/>
      <c r="DQ18" s="256"/>
      <c r="DR18" s="256"/>
      <c r="DS18" s="256"/>
      <c r="DT18" s="256"/>
      <c r="DU18" s="256"/>
      <c r="DV18" s="256"/>
      <c r="DW18" s="256"/>
      <c r="DX18" s="256"/>
      <c r="DY18" s="256"/>
      <c r="DZ18" s="256"/>
      <c r="EA18" s="256"/>
      <c r="EB18" s="256"/>
      <c r="EC18" s="256"/>
      <c r="ED18" s="256"/>
    </row>
    <row r="19" spans="1:134" s="88" customFormat="1" ht="15.75">
      <c r="A19" s="256" t="s">
        <v>304</v>
      </c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6"/>
      <c r="BA19" s="256"/>
      <c r="BB19" s="256"/>
      <c r="BC19" s="256"/>
      <c r="BD19" s="256"/>
      <c r="BE19" s="256"/>
      <c r="BF19" s="256"/>
      <c r="BG19" s="256"/>
      <c r="BH19" s="256"/>
      <c r="BI19" s="256"/>
      <c r="BJ19" s="256"/>
      <c r="BK19" s="256"/>
      <c r="BL19" s="256"/>
      <c r="BM19" s="256"/>
      <c r="BN19" s="256"/>
      <c r="BO19" s="256"/>
      <c r="BP19" s="256"/>
      <c r="BQ19" s="256"/>
      <c r="BR19" s="256"/>
      <c r="BS19" s="256"/>
      <c r="BT19" s="256"/>
      <c r="BU19" s="256"/>
      <c r="BV19" s="256"/>
      <c r="BW19" s="256"/>
      <c r="BX19" s="256"/>
      <c r="BY19" s="256"/>
      <c r="BZ19" s="256"/>
      <c r="CA19" s="256"/>
      <c r="CB19" s="256"/>
      <c r="CC19" s="256"/>
      <c r="CD19" s="256"/>
      <c r="CE19" s="256"/>
      <c r="CF19" s="256"/>
      <c r="CG19" s="256"/>
      <c r="CH19" s="256"/>
      <c r="CI19" s="256"/>
      <c r="CJ19" s="256"/>
      <c r="CK19" s="256"/>
      <c r="CL19" s="256"/>
      <c r="CM19" s="256"/>
      <c r="CN19" s="256"/>
      <c r="CO19" s="256"/>
      <c r="CP19" s="256"/>
      <c r="CQ19" s="256"/>
      <c r="CR19" s="256"/>
      <c r="CS19" s="256"/>
      <c r="CT19" s="256"/>
      <c r="CU19" s="256"/>
      <c r="CV19" s="256"/>
      <c r="CW19" s="256"/>
      <c r="CX19" s="256"/>
      <c r="CY19" s="256"/>
      <c r="CZ19" s="256"/>
      <c r="DA19" s="256"/>
      <c r="DB19" s="256"/>
      <c r="DC19" s="256"/>
      <c r="DD19" s="256"/>
      <c r="DE19" s="256"/>
      <c r="DF19" s="256"/>
      <c r="DG19" s="256"/>
      <c r="DH19" s="256"/>
      <c r="DI19" s="256"/>
      <c r="DJ19" s="256"/>
      <c r="DK19" s="256"/>
      <c r="DL19" s="256"/>
      <c r="DM19" s="256"/>
      <c r="DN19" s="256"/>
      <c r="DO19" s="256"/>
      <c r="DP19" s="256"/>
      <c r="DQ19" s="256"/>
      <c r="DR19" s="256"/>
      <c r="DS19" s="256"/>
      <c r="DT19" s="256"/>
      <c r="DU19" s="256"/>
      <c r="DV19" s="256"/>
      <c r="DW19" s="256"/>
      <c r="DX19" s="256"/>
      <c r="DY19" s="256"/>
      <c r="DZ19" s="256"/>
      <c r="EA19" s="256"/>
      <c r="EB19" s="256"/>
      <c r="EC19" s="256"/>
      <c r="ED19" s="256"/>
    </row>
    <row r="20" spans="1:134" s="88" customFormat="1" ht="15.75">
      <c r="A20" s="256" t="s">
        <v>305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  <c r="BG20" s="256"/>
      <c r="BH20" s="256"/>
      <c r="BI20" s="256"/>
      <c r="BJ20" s="256"/>
      <c r="BK20" s="256"/>
      <c r="BL20" s="256"/>
      <c r="BM20" s="256"/>
      <c r="BN20" s="256"/>
      <c r="BO20" s="256"/>
      <c r="BP20" s="256"/>
      <c r="BQ20" s="256"/>
      <c r="BR20" s="256"/>
      <c r="BS20" s="256"/>
      <c r="BT20" s="256"/>
      <c r="BU20" s="256"/>
      <c r="BV20" s="256"/>
      <c r="BW20" s="256"/>
      <c r="BX20" s="256"/>
      <c r="BY20" s="256"/>
      <c r="BZ20" s="256"/>
      <c r="CA20" s="256"/>
      <c r="CB20" s="256"/>
      <c r="CC20" s="256"/>
      <c r="CD20" s="256"/>
      <c r="CE20" s="256"/>
      <c r="CF20" s="256"/>
      <c r="CG20" s="256"/>
      <c r="CH20" s="256"/>
      <c r="CI20" s="256"/>
      <c r="CJ20" s="256"/>
      <c r="CK20" s="256"/>
      <c r="CL20" s="256"/>
      <c r="CM20" s="256"/>
      <c r="CN20" s="256"/>
      <c r="CO20" s="256"/>
      <c r="CP20" s="256"/>
      <c r="CQ20" s="256"/>
      <c r="CR20" s="256"/>
      <c r="CS20" s="256"/>
      <c r="CT20" s="256"/>
      <c r="CU20" s="256"/>
      <c r="CV20" s="256"/>
      <c r="CW20" s="256"/>
      <c r="CX20" s="256"/>
      <c r="CY20" s="256"/>
      <c r="CZ20" s="256"/>
      <c r="DA20" s="256"/>
      <c r="DB20" s="256"/>
      <c r="DC20" s="256"/>
      <c r="DD20" s="256"/>
      <c r="DE20" s="256"/>
      <c r="DF20" s="256"/>
      <c r="DG20" s="256"/>
      <c r="DH20" s="256"/>
      <c r="DI20" s="256"/>
      <c r="DJ20" s="256"/>
      <c r="DK20" s="256"/>
      <c r="DL20" s="256"/>
      <c r="DM20" s="256"/>
      <c r="DN20" s="256"/>
      <c r="DO20" s="256"/>
      <c r="DP20" s="256"/>
      <c r="DQ20" s="256"/>
      <c r="DR20" s="256"/>
      <c r="DS20" s="256"/>
      <c r="DT20" s="256"/>
      <c r="DU20" s="256"/>
      <c r="DV20" s="256"/>
      <c r="DW20" s="256"/>
      <c r="DX20" s="256"/>
      <c r="DY20" s="256"/>
      <c r="DZ20" s="256"/>
      <c r="EA20" s="256"/>
      <c r="EB20" s="256"/>
      <c r="EC20" s="256"/>
      <c r="ED20" s="256"/>
    </row>
    <row r="21" spans="1:134" ht="15.75">
      <c r="A21" s="256" t="s">
        <v>306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6"/>
      <c r="BG21" s="256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56"/>
      <c r="BS21" s="256"/>
      <c r="BT21" s="256"/>
      <c r="BU21" s="256"/>
      <c r="BV21" s="256"/>
      <c r="BW21" s="256"/>
      <c r="BX21" s="256"/>
      <c r="BY21" s="256"/>
      <c r="BZ21" s="256"/>
      <c r="CA21" s="256"/>
      <c r="CB21" s="256"/>
      <c r="CC21" s="256"/>
      <c r="CD21" s="256"/>
      <c r="CE21" s="256"/>
      <c r="CF21" s="256"/>
      <c r="CG21" s="256"/>
      <c r="CH21" s="256"/>
      <c r="CI21" s="256"/>
      <c r="CJ21" s="256"/>
      <c r="CK21" s="256"/>
      <c r="CL21" s="256"/>
      <c r="CM21" s="256"/>
      <c r="CN21" s="256"/>
      <c r="CO21" s="256"/>
      <c r="CP21" s="256"/>
      <c r="CQ21" s="256"/>
      <c r="CR21" s="256"/>
      <c r="CS21" s="256"/>
      <c r="CT21" s="256"/>
      <c r="CU21" s="256"/>
      <c r="CV21" s="256"/>
      <c r="CW21" s="256"/>
      <c r="CX21" s="256"/>
      <c r="CY21" s="256"/>
      <c r="CZ21" s="256"/>
      <c r="DA21" s="256"/>
      <c r="DB21" s="256"/>
      <c r="DC21" s="256"/>
      <c r="DD21" s="256"/>
      <c r="DE21" s="256"/>
      <c r="DF21" s="256"/>
      <c r="DG21" s="256"/>
      <c r="DH21" s="256"/>
      <c r="DI21" s="256"/>
      <c r="DJ21" s="256"/>
      <c r="DK21" s="256"/>
      <c r="DL21" s="256"/>
      <c r="DM21" s="256"/>
      <c r="DN21" s="256"/>
      <c r="DO21" s="256"/>
      <c r="DP21" s="256"/>
      <c r="DQ21" s="256"/>
      <c r="DR21" s="256"/>
      <c r="DS21" s="256"/>
      <c r="DT21" s="256"/>
      <c r="DU21" s="256"/>
      <c r="DV21" s="256"/>
      <c r="DW21" s="256"/>
      <c r="DX21" s="256"/>
      <c r="DY21" s="256"/>
      <c r="DZ21" s="256"/>
      <c r="EA21" s="256"/>
      <c r="EB21" s="256"/>
      <c r="EC21" s="256"/>
      <c r="ED21" s="256"/>
    </row>
  </sheetData>
  <sheetProtection/>
  <mergeCells count="19">
    <mergeCell ref="A12:ED12"/>
    <mergeCell ref="A13:ED13"/>
    <mergeCell ref="A14:ED14"/>
    <mergeCell ref="A20:ED20"/>
    <mergeCell ref="A19:ED19"/>
    <mergeCell ref="A15:ED15"/>
    <mergeCell ref="A16:ED16"/>
    <mergeCell ref="A17:ED17"/>
    <mergeCell ref="A18:ED18"/>
    <mergeCell ref="A21:ED21"/>
    <mergeCell ref="A2:ED2"/>
    <mergeCell ref="A4:ED4"/>
    <mergeCell ref="A5:ED5"/>
    <mergeCell ref="A6:ED6"/>
    <mergeCell ref="A7:ED7"/>
    <mergeCell ref="A8:ED8"/>
    <mergeCell ref="A9:ED9"/>
    <mergeCell ref="A10:ED10"/>
    <mergeCell ref="A11:ED11"/>
  </mergeCells>
  <printOptions/>
  <pageMargins left="0.2362204724409449" right="0.2362204724409449" top="0.7480314960629921" bottom="0.5905511811023623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SheetLayoutView="100" zoomScalePageLayoutView="0" workbookViewId="0" topLeftCell="A7">
      <selection activeCell="E26" sqref="E26"/>
    </sheetView>
  </sheetViews>
  <sheetFormatPr defaultColWidth="9.00390625" defaultRowHeight="12.75"/>
  <cols>
    <col min="1" max="1" width="7.875" style="88" customWidth="1"/>
    <col min="2" max="2" width="65.125" style="88" customWidth="1"/>
    <col min="3" max="3" width="13.25390625" style="88" customWidth="1"/>
    <col min="4" max="4" width="25.125" style="88" customWidth="1"/>
    <col min="5" max="5" width="23.75390625" style="142" customWidth="1"/>
    <col min="6" max="6" width="15.375" style="88" bestFit="1" customWidth="1"/>
    <col min="7" max="9" width="9.125" style="88" customWidth="1"/>
    <col min="10" max="10" width="13.125" style="88" bestFit="1" customWidth="1"/>
    <col min="11" max="16384" width="9.125" style="88" customWidth="1"/>
  </cols>
  <sheetData>
    <row r="1" ht="15.75">
      <c r="E1" s="173" t="s">
        <v>287</v>
      </c>
    </row>
    <row r="2" spans="1:5" s="81" customFormat="1" ht="45.75" customHeight="1">
      <c r="A2" s="289" t="s">
        <v>307</v>
      </c>
      <c r="B2" s="289"/>
      <c r="C2" s="289"/>
      <c r="D2" s="289"/>
      <c r="E2" s="289"/>
    </row>
    <row r="3" spans="1:5" s="81" customFormat="1" ht="15.75">
      <c r="A3" s="82"/>
      <c r="E3" s="122"/>
    </row>
    <row r="4" spans="1:5" s="84" customFormat="1" ht="15.75">
      <c r="A4" s="83" t="s">
        <v>40</v>
      </c>
      <c r="B4" s="290" t="s">
        <v>3</v>
      </c>
      <c r="C4" s="290"/>
      <c r="D4" s="290"/>
      <c r="E4" s="144" t="s">
        <v>204</v>
      </c>
    </row>
    <row r="5" spans="1:5" s="48" customFormat="1" ht="12">
      <c r="A5" s="19">
        <v>1</v>
      </c>
      <c r="B5" s="291">
        <v>2</v>
      </c>
      <c r="C5" s="292"/>
      <c r="D5" s="293"/>
      <c r="E5" s="19">
        <v>3</v>
      </c>
    </row>
    <row r="6" spans="1:6" s="84" customFormat="1" ht="15.75">
      <c r="A6" s="83"/>
      <c r="B6" s="294" t="s">
        <v>118</v>
      </c>
      <c r="C6" s="295"/>
      <c r="D6" s="296"/>
      <c r="E6" s="145">
        <v>12227608.58</v>
      </c>
      <c r="F6" s="143"/>
    </row>
    <row r="7" spans="1:5" s="86" customFormat="1" ht="15.75">
      <c r="A7" s="249"/>
      <c r="B7" s="286" t="s">
        <v>26</v>
      </c>
      <c r="C7" s="287"/>
      <c r="D7" s="288"/>
      <c r="E7" s="146"/>
    </row>
    <row r="8" spans="1:6" s="86" customFormat="1" ht="15.75">
      <c r="A8" s="249"/>
      <c r="B8" s="286" t="s">
        <v>119</v>
      </c>
      <c r="C8" s="287"/>
      <c r="D8" s="288"/>
      <c r="E8" s="146">
        <v>8537308.35</v>
      </c>
      <c r="F8" s="120"/>
    </row>
    <row r="9" spans="1:5" s="86" customFormat="1" ht="15.75">
      <c r="A9" s="249"/>
      <c r="B9" s="286" t="s">
        <v>8</v>
      </c>
      <c r="C9" s="287"/>
      <c r="D9" s="288"/>
      <c r="E9" s="241">
        <v>5548751.39</v>
      </c>
    </row>
    <row r="10" spans="1:5" s="86" customFormat="1" ht="15.75">
      <c r="A10" s="249"/>
      <c r="B10" s="286" t="s">
        <v>120</v>
      </c>
      <c r="C10" s="287"/>
      <c r="D10" s="288"/>
      <c r="E10" s="241"/>
    </row>
    <row r="11" spans="1:10" s="84" customFormat="1" ht="15.75">
      <c r="A11" s="83"/>
      <c r="B11" s="286" t="s">
        <v>121</v>
      </c>
      <c r="C11" s="287"/>
      <c r="D11" s="288"/>
      <c r="E11" s="146">
        <v>1797660.86</v>
      </c>
      <c r="J11" s="84">
        <v>80098456.97</v>
      </c>
    </row>
    <row r="12" spans="1:5" s="86" customFormat="1" ht="15.75">
      <c r="A12" s="249"/>
      <c r="B12" s="286" t="s">
        <v>8</v>
      </c>
      <c r="C12" s="287"/>
      <c r="D12" s="288"/>
      <c r="E12" s="241">
        <v>122367.65</v>
      </c>
    </row>
    <row r="13" spans="1:5" s="86" customFormat="1" ht="15.75">
      <c r="A13" s="249"/>
      <c r="B13" s="286" t="s">
        <v>120</v>
      </c>
      <c r="C13" s="287"/>
      <c r="D13" s="288"/>
      <c r="E13" s="241"/>
    </row>
    <row r="14" spans="1:5" s="84" customFormat="1" ht="15.75">
      <c r="A14" s="83"/>
      <c r="B14" s="248" t="s">
        <v>122</v>
      </c>
      <c r="C14" s="248"/>
      <c r="D14" s="248"/>
      <c r="E14" s="148">
        <v>-5542841.45</v>
      </c>
    </row>
    <row r="15" spans="1:5" s="86" customFormat="1" ht="15.75">
      <c r="A15" s="249"/>
      <c r="B15" s="242" t="s">
        <v>26</v>
      </c>
      <c r="C15" s="243"/>
      <c r="D15" s="244"/>
      <c r="E15" s="241">
        <v>124419.16</v>
      </c>
    </row>
    <row r="16" spans="1:5" s="86" customFormat="1" ht="15.75">
      <c r="A16" s="249"/>
      <c r="B16" s="242" t="s">
        <v>123</v>
      </c>
      <c r="C16" s="243"/>
      <c r="D16" s="244"/>
      <c r="E16" s="241"/>
    </row>
    <row r="17" spans="1:5" s="86" customFormat="1" ht="15.75">
      <c r="A17" s="249"/>
      <c r="B17" s="242" t="s">
        <v>8</v>
      </c>
      <c r="C17" s="243"/>
      <c r="D17" s="244"/>
      <c r="E17" s="241">
        <f>E15</f>
        <v>124419.16</v>
      </c>
    </row>
    <row r="18" spans="1:5" s="86" customFormat="1" ht="15.75">
      <c r="A18" s="249"/>
      <c r="B18" s="242" t="s">
        <v>124</v>
      </c>
      <c r="C18" s="243"/>
      <c r="D18" s="244"/>
      <c r="E18" s="241"/>
    </row>
    <row r="19" spans="1:5" s="86" customFormat="1" ht="31.5" customHeight="1">
      <c r="A19" s="85"/>
      <c r="B19" s="242" t="s">
        <v>125</v>
      </c>
      <c r="C19" s="243"/>
      <c r="D19" s="244"/>
      <c r="E19" s="146">
        <v>0</v>
      </c>
    </row>
    <row r="20" spans="1:5" s="86" customFormat="1" ht="15.75">
      <c r="A20" s="85"/>
      <c r="B20" s="242" t="s">
        <v>126</v>
      </c>
      <c r="C20" s="243"/>
      <c r="D20" s="244"/>
      <c r="E20" s="146">
        <v>0</v>
      </c>
    </row>
    <row r="21" spans="1:5" s="86" customFormat="1" ht="15.75">
      <c r="A21" s="85"/>
      <c r="B21" s="242" t="s">
        <v>127</v>
      </c>
      <c r="C21" s="243"/>
      <c r="D21" s="244"/>
      <c r="E21" s="146">
        <v>3858.43</v>
      </c>
    </row>
    <row r="22" spans="1:5" s="86" customFormat="1" ht="15.75">
      <c r="A22" s="85"/>
      <c r="B22" s="242" t="s">
        <v>128</v>
      </c>
      <c r="C22" s="243"/>
      <c r="D22" s="244"/>
      <c r="E22" s="146">
        <v>0</v>
      </c>
    </row>
    <row r="23" spans="1:5" s="84" customFormat="1" ht="15.75">
      <c r="A23" s="83"/>
      <c r="B23" s="245" t="s">
        <v>129</v>
      </c>
      <c r="C23" s="246"/>
      <c r="D23" s="247"/>
      <c r="E23" s="147">
        <v>4590.17</v>
      </c>
    </row>
    <row r="24" spans="1:5" s="86" customFormat="1" ht="15.75">
      <c r="A24" s="249"/>
      <c r="B24" s="260" t="s">
        <v>26</v>
      </c>
      <c r="C24" s="260"/>
      <c r="D24" s="260"/>
      <c r="E24" s="241">
        <v>0</v>
      </c>
    </row>
    <row r="25" spans="1:5" s="86" customFormat="1" ht="15.75">
      <c r="A25" s="249"/>
      <c r="B25" s="260" t="s">
        <v>130</v>
      </c>
      <c r="C25" s="260"/>
      <c r="D25" s="260"/>
      <c r="E25" s="241"/>
    </row>
    <row r="26" spans="1:5" s="86" customFormat="1" ht="15.75">
      <c r="A26" s="85"/>
      <c r="B26" s="260" t="s">
        <v>131</v>
      </c>
      <c r="C26" s="260"/>
      <c r="D26" s="260"/>
      <c r="E26" s="146">
        <f>E23</f>
        <v>4590.17</v>
      </c>
    </row>
    <row r="27" spans="1:5" s="86" customFormat="1" ht="15.75">
      <c r="A27" s="249"/>
      <c r="B27" s="260" t="s">
        <v>8</v>
      </c>
      <c r="C27" s="260"/>
      <c r="D27" s="260"/>
      <c r="E27" s="241">
        <v>0</v>
      </c>
    </row>
    <row r="28" spans="1:5" s="86" customFormat="1" ht="15.75">
      <c r="A28" s="249"/>
      <c r="B28" s="260" t="s">
        <v>132</v>
      </c>
      <c r="C28" s="260"/>
      <c r="D28" s="260"/>
      <c r="E28" s="241"/>
    </row>
    <row r="29" ht="15.75">
      <c r="A29" s="87"/>
    </row>
    <row r="30" ht="15.75">
      <c r="A30" s="87"/>
    </row>
  </sheetData>
  <sheetProtection/>
  <mergeCells count="39">
    <mergeCell ref="A27:A28"/>
    <mergeCell ref="E27:E28"/>
    <mergeCell ref="A15:A16"/>
    <mergeCell ref="E15:E16"/>
    <mergeCell ref="A24:A25"/>
    <mergeCell ref="E24:E25"/>
    <mergeCell ref="A17:A18"/>
    <mergeCell ref="E17:E18"/>
    <mergeCell ref="B18:D18"/>
    <mergeCell ref="B19:D19"/>
    <mergeCell ref="A7:A8"/>
    <mergeCell ref="A2:E2"/>
    <mergeCell ref="B4:D4"/>
    <mergeCell ref="B5:D5"/>
    <mergeCell ref="B6:D6"/>
    <mergeCell ref="B7:D7"/>
    <mergeCell ref="B8:D8"/>
    <mergeCell ref="A9:A10"/>
    <mergeCell ref="E9:E10"/>
    <mergeCell ref="A12:A13"/>
    <mergeCell ref="E12:E13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20:D20"/>
    <mergeCell ref="B21:D21"/>
    <mergeCell ref="B22:D22"/>
    <mergeCell ref="B23:D23"/>
    <mergeCell ref="B28:D28"/>
    <mergeCell ref="B24:D24"/>
    <mergeCell ref="B25:D25"/>
    <mergeCell ref="B26:D26"/>
    <mergeCell ref="B27:D2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M56"/>
  <sheetViews>
    <sheetView tabSelected="1" view="pageBreakPreview" zoomScale="60" zoomScaleNormal="85" workbookViewId="0" topLeftCell="B1">
      <selection activeCell="B15" sqref="A15:IV15"/>
    </sheetView>
  </sheetViews>
  <sheetFormatPr defaultColWidth="9.00390625" defaultRowHeight="12.75"/>
  <cols>
    <col min="1" max="1" width="9.125" style="33" hidden="1" customWidth="1"/>
    <col min="2" max="2" width="28.00390625" style="33" customWidth="1"/>
    <col min="3" max="3" width="9.125" style="33" customWidth="1"/>
    <col min="4" max="4" width="13.625" style="163" customWidth="1"/>
    <col min="5" max="6" width="14.75390625" style="54" customWidth="1"/>
    <col min="7" max="7" width="14.75390625" style="33" customWidth="1"/>
    <col min="8" max="8" width="13.75390625" style="33" customWidth="1"/>
    <col min="9" max="9" width="12.00390625" style="33" customWidth="1"/>
    <col min="10" max="10" width="11.875" style="33" customWidth="1"/>
    <col min="11" max="11" width="14.375" style="54" customWidth="1"/>
    <col min="12" max="12" width="13.875" style="33" customWidth="1"/>
    <col min="13" max="13" width="17.625" style="33" customWidth="1"/>
    <col min="14" max="16384" width="9.125" style="33" customWidth="1"/>
  </cols>
  <sheetData>
    <row r="1" spans="1:12" ht="21.75" customHeight="1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2" ht="12.75" customHeight="1">
      <c r="A2" s="316" t="s">
        <v>1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2" ht="12.75" customHeight="1">
      <c r="A3" s="316" t="s">
        <v>2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ht="18" customHeight="1">
      <c r="A4" s="316" t="s">
        <v>213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2:12" s="45" customFormat="1" ht="30" customHeight="1">
      <c r="B5" s="304" t="s">
        <v>3</v>
      </c>
      <c r="C5" s="304" t="s">
        <v>4</v>
      </c>
      <c r="D5" s="304" t="s">
        <v>5</v>
      </c>
      <c r="E5" s="310" t="s">
        <v>6</v>
      </c>
      <c r="F5" s="310"/>
      <c r="G5" s="310"/>
      <c r="H5" s="310"/>
      <c r="I5" s="310"/>
      <c r="J5" s="310"/>
      <c r="K5" s="310"/>
      <c r="L5" s="310"/>
    </row>
    <row r="6" spans="2:12" s="45" customFormat="1" ht="15">
      <c r="B6" s="305"/>
      <c r="C6" s="305"/>
      <c r="D6" s="305"/>
      <c r="E6" s="307" t="s">
        <v>7</v>
      </c>
      <c r="F6" s="310" t="s">
        <v>8</v>
      </c>
      <c r="G6" s="310"/>
      <c r="H6" s="310"/>
      <c r="I6" s="310"/>
      <c r="J6" s="310"/>
      <c r="K6" s="310"/>
      <c r="L6" s="310"/>
    </row>
    <row r="7" spans="2:12" s="45" customFormat="1" ht="169.5" customHeight="1">
      <c r="B7" s="305"/>
      <c r="C7" s="305"/>
      <c r="D7" s="305"/>
      <c r="E7" s="308"/>
      <c r="F7" s="311" t="s">
        <v>115</v>
      </c>
      <c r="G7" s="304" t="s">
        <v>9</v>
      </c>
      <c r="H7" s="313" t="s">
        <v>10</v>
      </c>
      <c r="I7" s="304" t="s">
        <v>11</v>
      </c>
      <c r="J7" s="304" t="s">
        <v>12</v>
      </c>
      <c r="K7" s="310" t="s">
        <v>13</v>
      </c>
      <c r="L7" s="310"/>
    </row>
    <row r="8" spans="2:12" s="45" customFormat="1" ht="21.75" customHeight="1">
      <c r="B8" s="306"/>
      <c r="C8" s="306"/>
      <c r="D8" s="306"/>
      <c r="E8" s="309"/>
      <c r="F8" s="312"/>
      <c r="G8" s="306"/>
      <c r="H8" s="314"/>
      <c r="I8" s="306"/>
      <c r="J8" s="306"/>
      <c r="K8" s="42" t="s">
        <v>7</v>
      </c>
      <c r="L8" s="42" t="s">
        <v>14</v>
      </c>
    </row>
    <row r="9" spans="2:12" s="55" customFormat="1" ht="15">
      <c r="B9" s="79">
        <v>1</v>
      </c>
      <c r="C9" s="79">
        <v>2</v>
      </c>
      <c r="D9" s="79">
        <v>3</v>
      </c>
      <c r="E9" s="79">
        <v>4</v>
      </c>
      <c r="F9" s="79">
        <v>5</v>
      </c>
      <c r="G9" s="80" t="s">
        <v>205</v>
      </c>
      <c r="H9" s="79">
        <v>6</v>
      </c>
      <c r="I9" s="79">
        <v>7</v>
      </c>
      <c r="J9" s="79">
        <v>8</v>
      </c>
      <c r="K9" s="79">
        <v>9</v>
      </c>
      <c r="L9" s="80" t="s">
        <v>117</v>
      </c>
    </row>
    <row r="10" spans="2:13" s="54" customFormat="1" ht="28.5">
      <c r="B10" s="62" t="s">
        <v>15</v>
      </c>
      <c r="C10" s="63">
        <v>100</v>
      </c>
      <c r="D10" s="63" t="s">
        <v>16</v>
      </c>
      <c r="E10" s="57">
        <f>F10+K10+H10</f>
        <v>9043500</v>
      </c>
      <c r="F10" s="57">
        <f>SUM(F14)</f>
        <v>8403100</v>
      </c>
      <c r="G10" s="57">
        <f>SUM(G14)</f>
        <v>0</v>
      </c>
      <c r="H10" s="57">
        <f>H18</f>
        <v>540400</v>
      </c>
      <c r="I10" s="57">
        <f>I18</f>
        <v>0</v>
      </c>
      <c r="J10" s="57">
        <f>SUM(J14)</f>
        <v>0</v>
      </c>
      <c r="K10" s="57">
        <f>K14+K16+K17+K19+K20+K11+K15</f>
        <v>100000</v>
      </c>
      <c r="L10" s="57"/>
      <c r="M10" s="66">
        <f>373400+400000+7187300</f>
        <v>7960700</v>
      </c>
    </row>
    <row r="11" spans="2:13" ht="15">
      <c r="B11" s="36" t="s">
        <v>8</v>
      </c>
      <c r="C11" s="301">
        <v>110</v>
      </c>
      <c r="D11" s="301">
        <v>120</v>
      </c>
      <c r="E11" s="300">
        <f>K11</f>
        <v>15000</v>
      </c>
      <c r="F11" s="302"/>
      <c r="G11" s="297"/>
      <c r="H11" s="300" t="s">
        <v>16</v>
      </c>
      <c r="I11" s="300" t="s">
        <v>16</v>
      </c>
      <c r="J11" s="300" t="s">
        <v>16</v>
      </c>
      <c r="K11" s="300">
        <v>15000</v>
      </c>
      <c r="L11" s="298"/>
      <c r="M11" s="66">
        <f>E10-M10</f>
        <v>1082800</v>
      </c>
    </row>
    <row r="12" spans="2:13" ht="15">
      <c r="B12" s="51" t="s">
        <v>17</v>
      </c>
      <c r="C12" s="301"/>
      <c r="D12" s="301"/>
      <c r="E12" s="300"/>
      <c r="F12" s="303"/>
      <c r="G12" s="297"/>
      <c r="H12" s="300"/>
      <c r="I12" s="300"/>
      <c r="J12" s="300"/>
      <c r="K12" s="300"/>
      <c r="L12" s="299"/>
      <c r="M12" s="37"/>
    </row>
    <row r="13" spans="2:13" ht="15">
      <c r="B13" s="51"/>
      <c r="C13" s="60"/>
      <c r="D13" s="56"/>
      <c r="E13" s="57"/>
      <c r="F13" s="57"/>
      <c r="G13" s="58"/>
      <c r="H13" s="59"/>
      <c r="I13" s="59"/>
      <c r="J13" s="59"/>
      <c r="K13" s="57"/>
      <c r="L13" s="59"/>
      <c r="M13" s="37"/>
    </row>
    <row r="14" spans="2:13" ht="30">
      <c r="B14" s="51" t="s">
        <v>18</v>
      </c>
      <c r="C14" s="56">
        <v>120</v>
      </c>
      <c r="D14" s="56">
        <v>130</v>
      </c>
      <c r="E14" s="59">
        <f>F14+K14</f>
        <v>8403100</v>
      </c>
      <c r="F14" s="59">
        <f>3683100+4720000</f>
        <v>8403100</v>
      </c>
      <c r="G14" s="58"/>
      <c r="H14" s="59" t="s">
        <v>16</v>
      </c>
      <c r="I14" s="59" t="s">
        <v>16</v>
      </c>
      <c r="J14" s="59"/>
      <c r="K14" s="59"/>
      <c r="L14" s="59"/>
      <c r="M14" s="37"/>
    </row>
    <row r="15" spans="2:13" ht="75">
      <c r="B15" s="51" t="s">
        <v>342</v>
      </c>
      <c r="C15" s="56">
        <v>121</v>
      </c>
      <c r="D15" s="56">
        <v>135</v>
      </c>
      <c r="E15" s="59">
        <f>K15</f>
        <v>40000</v>
      </c>
      <c r="F15" s="59"/>
      <c r="G15" s="58"/>
      <c r="H15" s="59"/>
      <c r="I15" s="59"/>
      <c r="J15" s="59"/>
      <c r="K15" s="59">
        <v>40000</v>
      </c>
      <c r="L15" s="59"/>
      <c r="M15" s="37"/>
    </row>
    <row r="16" spans="2:13" ht="45">
      <c r="B16" s="51" t="s">
        <v>19</v>
      </c>
      <c r="C16" s="56">
        <v>130</v>
      </c>
      <c r="D16" s="56"/>
      <c r="E16" s="59"/>
      <c r="F16" s="59"/>
      <c r="G16" s="58"/>
      <c r="H16" s="59" t="s">
        <v>16</v>
      </c>
      <c r="I16" s="59" t="s">
        <v>16</v>
      </c>
      <c r="J16" s="59" t="s">
        <v>16</v>
      </c>
      <c r="K16" s="59"/>
      <c r="L16" s="59"/>
      <c r="M16" s="37"/>
    </row>
    <row r="17" spans="2:13" ht="76.5" customHeight="1">
      <c r="B17" s="51" t="s">
        <v>20</v>
      </c>
      <c r="C17" s="56">
        <v>140</v>
      </c>
      <c r="D17" s="56">
        <v>180</v>
      </c>
      <c r="E17" s="59">
        <f>K17</f>
        <v>45000</v>
      </c>
      <c r="F17" s="59"/>
      <c r="G17" s="58"/>
      <c r="H17" s="59" t="s">
        <v>16</v>
      </c>
      <c r="I17" s="59" t="s">
        <v>16</v>
      </c>
      <c r="J17" s="59" t="s">
        <v>16</v>
      </c>
      <c r="K17" s="59">
        <v>45000</v>
      </c>
      <c r="L17" s="59"/>
      <c r="M17" s="37">
        <v>350000</v>
      </c>
    </row>
    <row r="18" spans="2:13" ht="35.25" customHeight="1">
      <c r="B18" s="51" t="s">
        <v>21</v>
      </c>
      <c r="C18" s="56">
        <v>150</v>
      </c>
      <c r="D18" s="56">
        <v>241</v>
      </c>
      <c r="E18" s="59">
        <f>F18+G18+H18+I18</f>
        <v>540400</v>
      </c>
      <c r="F18" s="59"/>
      <c r="G18" s="58"/>
      <c r="H18" s="59">
        <f>459400+81000</f>
        <v>540400</v>
      </c>
      <c r="I18" s="59"/>
      <c r="J18" s="59" t="s">
        <v>16</v>
      </c>
      <c r="K18" s="59" t="s">
        <v>16</v>
      </c>
      <c r="L18" s="59"/>
      <c r="M18" s="37"/>
    </row>
    <row r="19" spans="2:13" ht="21" customHeight="1">
      <c r="B19" s="51" t="s">
        <v>22</v>
      </c>
      <c r="C19" s="56">
        <v>160</v>
      </c>
      <c r="D19" s="56"/>
      <c r="E19" s="59"/>
      <c r="F19" s="59"/>
      <c r="G19" s="58"/>
      <c r="H19" s="59" t="s">
        <v>16</v>
      </c>
      <c r="I19" s="59" t="s">
        <v>16</v>
      </c>
      <c r="J19" s="59" t="s">
        <v>16</v>
      </c>
      <c r="K19" s="59"/>
      <c r="L19" s="59"/>
      <c r="M19" s="37"/>
    </row>
    <row r="20" spans="2:13" ht="19.5" customHeight="1">
      <c r="B20" s="51" t="s">
        <v>23</v>
      </c>
      <c r="C20" s="56">
        <v>180</v>
      </c>
      <c r="D20" s="56" t="s">
        <v>16</v>
      </c>
      <c r="E20" s="59"/>
      <c r="F20" s="59"/>
      <c r="G20" s="58"/>
      <c r="H20" s="59" t="s">
        <v>16</v>
      </c>
      <c r="I20" s="59" t="s">
        <v>16</v>
      </c>
      <c r="J20" s="59" t="s">
        <v>16</v>
      </c>
      <c r="K20" s="59"/>
      <c r="L20" s="59"/>
      <c r="M20" s="37"/>
    </row>
    <row r="21" spans="2:13" ht="15">
      <c r="B21" s="51"/>
      <c r="C21" s="60"/>
      <c r="D21" s="56"/>
      <c r="E21" s="59"/>
      <c r="F21" s="59"/>
      <c r="G21" s="58"/>
      <c r="H21" s="59"/>
      <c r="I21" s="59"/>
      <c r="J21" s="59"/>
      <c r="K21" s="59"/>
      <c r="L21" s="59"/>
      <c r="M21" s="37"/>
    </row>
    <row r="22" spans="2:13" ht="28.5">
      <c r="B22" s="62" t="s">
        <v>24</v>
      </c>
      <c r="C22" s="63">
        <v>200</v>
      </c>
      <c r="D22" s="63" t="s">
        <v>16</v>
      </c>
      <c r="E22" s="57">
        <f aca="true" t="shared" si="0" ref="E22:J22">E23+E30+E36+E37+E41</f>
        <v>9043500</v>
      </c>
      <c r="F22" s="57">
        <f t="shared" si="0"/>
        <v>8403100</v>
      </c>
      <c r="G22" s="57">
        <f t="shared" si="0"/>
        <v>0</v>
      </c>
      <c r="H22" s="57">
        <f t="shared" si="0"/>
        <v>540400</v>
      </c>
      <c r="I22" s="57">
        <f t="shared" si="0"/>
        <v>0</v>
      </c>
      <c r="J22" s="57">
        <f t="shared" si="0"/>
        <v>0</v>
      </c>
      <c r="K22" s="57">
        <f>K23+K28+K36+K37+K38</f>
        <v>100000</v>
      </c>
      <c r="L22" s="57">
        <f>L23+L30+L36+L37+L41</f>
        <v>0</v>
      </c>
      <c r="M22" s="37"/>
    </row>
    <row r="23" spans="2:13" ht="30">
      <c r="B23" s="51" t="s">
        <v>25</v>
      </c>
      <c r="C23" s="56">
        <v>210</v>
      </c>
      <c r="D23" s="56">
        <v>110</v>
      </c>
      <c r="E23" s="59">
        <f>F23+K23+H23</f>
        <v>5784600</v>
      </c>
      <c r="F23" s="59">
        <f>F24+F26+F27</f>
        <v>5784600</v>
      </c>
      <c r="G23" s="59"/>
      <c r="H23" s="59"/>
      <c r="I23" s="59"/>
      <c r="J23" s="59"/>
      <c r="K23" s="59">
        <f>K24+K26+K27</f>
        <v>0</v>
      </c>
      <c r="L23" s="59"/>
      <c r="M23" s="37"/>
    </row>
    <row r="24" spans="2:13" ht="15">
      <c r="B24" s="36" t="s">
        <v>26</v>
      </c>
      <c r="C24" s="301">
        <v>211</v>
      </c>
      <c r="D24" s="301">
        <v>111</v>
      </c>
      <c r="E24" s="300">
        <f>F24+K24+H24</f>
        <v>4403800</v>
      </c>
      <c r="F24" s="298">
        <f>823800+20000+3070000+30000+455000+5000</f>
        <v>4403800</v>
      </c>
      <c r="G24" s="297"/>
      <c r="H24" s="300"/>
      <c r="I24" s="300"/>
      <c r="J24" s="300"/>
      <c r="K24" s="300"/>
      <c r="L24" s="298"/>
      <c r="M24" s="37"/>
    </row>
    <row r="25" spans="2:13" ht="19.5" customHeight="1">
      <c r="B25" s="51" t="s">
        <v>241</v>
      </c>
      <c r="C25" s="301"/>
      <c r="D25" s="301"/>
      <c r="E25" s="300"/>
      <c r="F25" s="299"/>
      <c r="G25" s="297"/>
      <c r="H25" s="300"/>
      <c r="I25" s="300"/>
      <c r="J25" s="300"/>
      <c r="K25" s="300"/>
      <c r="L25" s="299"/>
      <c r="M25" s="37"/>
    </row>
    <row r="26" spans="2:13" ht="21" customHeight="1">
      <c r="B26" s="51" t="s">
        <v>243</v>
      </c>
      <c r="C26" s="56">
        <v>212</v>
      </c>
      <c r="D26" s="56">
        <v>112</v>
      </c>
      <c r="E26" s="59">
        <f>F26+K26+H26</f>
        <v>50000</v>
      </c>
      <c r="F26" s="162">
        <v>50000</v>
      </c>
      <c r="G26" s="58"/>
      <c r="H26" s="59"/>
      <c r="I26" s="59"/>
      <c r="J26" s="59"/>
      <c r="K26" s="59"/>
      <c r="L26" s="162"/>
      <c r="M26" s="37"/>
    </row>
    <row r="27" spans="2:13" ht="31.5" customHeight="1">
      <c r="B27" s="51" t="s">
        <v>242</v>
      </c>
      <c r="C27" s="56">
        <v>213</v>
      </c>
      <c r="D27" s="56">
        <v>119</v>
      </c>
      <c r="E27" s="59">
        <f>F27+K27+H27</f>
        <v>1330800</v>
      </c>
      <c r="F27" s="162">
        <f>254800+936000+140000</f>
        <v>1330800</v>
      </c>
      <c r="G27" s="58"/>
      <c r="H27" s="59"/>
      <c r="I27" s="59"/>
      <c r="J27" s="59"/>
      <c r="K27" s="59"/>
      <c r="L27" s="162"/>
      <c r="M27" s="37"/>
    </row>
    <row r="28" spans="2:13" ht="30">
      <c r="B28" s="51" t="s">
        <v>27</v>
      </c>
      <c r="C28" s="56">
        <v>220</v>
      </c>
      <c r="D28" s="56"/>
      <c r="E28" s="59"/>
      <c r="F28" s="59"/>
      <c r="G28" s="58"/>
      <c r="H28" s="59"/>
      <c r="I28" s="59"/>
      <c r="J28" s="59"/>
      <c r="K28" s="59"/>
      <c r="L28" s="59"/>
      <c r="M28" s="37"/>
    </row>
    <row r="29" spans="2:13" ht="15">
      <c r="B29" s="36" t="s">
        <v>26</v>
      </c>
      <c r="C29" s="60"/>
      <c r="D29" s="56"/>
      <c r="E29" s="59"/>
      <c r="F29" s="59"/>
      <c r="G29" s="58"/>
      <c r="H29" s="59"/>
      <c r="I29" s="59"/>
      <c r="J29" s="59"/>
      <c r="K29" s="59"/>
      <c r="L29" s="59"/>
      <c r="M29" s="37"/>
    </row>
    <row r="30" spans="2:13" ht="30">
      <c r="B30" s="51" t="s">
        <v>28</v>
      </c>
      <c r="C30" s="56">
        <v>230</v>
      </c>
      <c r="D30" s="56">
        <v>850</v>
      </c>
      <c r="E30" s="59">
        <f>F30+K30+H30</f>
        <v>212200</v>
      </c>
      <c r="F30" s="59">
        <f>F32+F33+F34</f>
        <v>212200</v>
      </c>
      <c r="G30" s="58"/>
      <c r="H30" s="59"/>
      <c r="I30" s="59"/>
      <c r="J30" s="59"/>
      <c r="K30" s="59"/>
      <c r="L30" s="59"/>
      <c r="M30" s="37"/>
    </row>
    <row r="31" spans="2:13" ht="15">
      <c r="B31" s="36" t="s">
        <v>26</v>
      </c>
      <c r="C31" s="60"/>
      <c r="D31" s="56"/>
      <c r="E31" s="59"/>
      <c r="F31" s="59"/>
      <c r="G31" s="58"/>
      <c r="H31" s="59"/>
      <c r="I31" s="59"/>
      <c r="J31" s="59"/>
      <c r="K31" s="59"/>
      <c r="L31" s="59"/>
      <c r="M31" s="37"/>
    </row>
    <row r="32" spans="2:13" ht="30">
      <c r="B32" s="166" t="s">
        <v>244</v>
      </c>
      <c r="C32" s="56">
        <v>231</v>
      </c>
      <c r="D32" s="56">
        <v>851</v>
      </c>
      <c r="E32" s="59">
        <f>F32+K32+H32</f>
        <v>193000</v>
      </c>
      <c r="F32" s="59">
        <v>193000</v>
      </c>
      <c r="G32" s="58"/>
      <c r="H32" s="59"/>
      <c r="I32" s="59"/>
      <c r="J32" s="59"/>
      <c r="K32" s="59"/>
      <c r="L32" s="59"/>
      <c r="M32" s="37"/>
    </row>
    <row r="33" spans="2:13" ht="15">
      <c r="B33" s="166" t="s">
        <v>245</v>
      </c>
      <c r="C33" s="56">
        <v>232</v>
      </c>
      <c r="D33" s="56">
        <v>852</v>
      </c>
      <c r="E33" s="59">
        <f>F33+K33+H33</f>
        <v>11200</v>
      </c>
      <c r="F33" s="59">
        <v>11200</v>
      </c>
      <c r="G33" s="58"/>
      <c r="H33" s="59"/>
      <c r="I33" s="59"/>
      <c r="J33" s="59"/>
      <c r="K33" s="59"/>
      <c r="L33" s="59"/>
      <c r="M33" s="37"/>
    </row>
    <row r="34" spans="2:13" ht="45">
      <c r="B34" s="166" t="s">
        <v>246</v>
      </c>
      <c r="C34" s="56">
        <v>233</v>
      </c>
      <c r="D34" s="56">
        <v>853</v>
      </c>
      <c r="E34" s="59">
        <f>F34+K34+H34</f>
        <v>8000</v>
      </c>
      <c r="F34" s="59">
        <v>8000</v>
      </c>
      <c r="G34" s="58"/>
      <c r="H34" s="59"/>
      <c r="I34" s="59"/>
      <c r="J34" s="59"/>
      <c r="K34" s="59"/>
      <c r="L34" s="59"/>
      <c r="M34" s="37"/>
    </row>
    <row r="35" spans="2:13" ht="33.75" customHeight="1">
      <c r="B35" s="51" t="s">
        <v>111</v>
      </c>
      <c r="C35" s="56">
        <v>240</v>
      </c>
      <c r="D35" s="56"/>
      <c r="E35" s="59"/>
      <c r="F35" s="59"/>
      <c r="G35" s="58"/>
      <c r="H35" s="59"/>
      <c r="I35" s="59"/>
      <c r="J35" s="59"/>
      <c r="K35" s="59"/>
      <c r="L35" s="59"/>
      <c r="M35" s="37"/>
    </row>
    <row r="36" spans="2:13" ht="45">
      <c r="B36" s="51" t="s">
        <v>29</v>
      </c>
      <c r="C36" s="56">
        <v>250</v>
      </c>
      <c r="D36" s="56"/>
      <c r="E36" s="59"/>
      <c r="F36" s="59"/>
      <c r="G36" s="58"/>
      <c r="H36" s="59"/>
      <c r="I36" s="59"/>
      <c r="J36" s="59"/>
      <c r="K36" s="59"/>
      <c r="L36" s="59"/>
      <c r="M36" s="37"/>
    </row>
    <row r="37" spans="2:13" ht="39" customHeight="1">
      <c r="B37" s="51" t="s">
        <v>30</v>
      </c>
      <c r="C37" s="56">
        <v>260</v>
      </c>
      <c r="D37" s="56">
        <v>244</v>
      </c>
      <c r="E37" s="59">
        <f>F37+K37+H37</f>
        <v>3046700</v>
      </c>
      <c r="F37" s="59">
        <f>53000+867200+22000+177900+30000+329000+200000+227900+110200+14100+30000+31800+160000+20000+40000+9200+84000</f>
        <v>2406300</v>
      </c>
      <c r="G37" s="59"/>
      <c r="H37" s="59">
        <f>459400+81000</f>
        <v>540400</v>
      </c>
      <c r="I37" s="59"/>
      <c r="J37" s="59"/>
      <c r="K37" s="59">
        <v>100000</v>
      </c>
      <c r="L37" s="59"/>
      <c r="M37" s="37"/>
    </row>
    <row r="38" spans="2:13" ht="30">
      <c r="B38" s="51" t="s">
        <v>31</v>
      </c>
      <c r="C38" s="56">
        <v>300</v>
      </c>
      <c r="D38" s="56" t="s">
        <v>16</v>
      </c>
      <c r="E38" s="59"/>
      <c r="F38" s="59"/>
      <c r="G38" s="58"/>
      <c r="H38" s="59"/>
      <c r="I38" s="59"/>
      <c r="J38" s="59"/>
      <c r="K38" s="59"/>
      <c r="L38" s="59"/>
      <c r="M38" s="37"/>
    </row>
    <row r="39" spans="2:13" ht="15">
      <c r="B39" s="36" t="s">
        <v>26</v>
      </c>
      <c r="C39" s="301">
        <v>310</v>
      </c>
      <c r="D39" s="301"/>
      <c r="E39" s="300"/>
      <c r="F39" s="298"/>
      <c r="G39" s="297"/>
      <c r="H39" s="300"/>
      <c r="I39" s="300"/>
      <c r="J39" s="300"/>
      <c r="K39" s="300"/>
      <c r="L39" s="298"/>
      <c r="M39" s="37"/>
    </row>
    <row r="40" spans="2:13" ht="16.5" customHeight="1">
      <c r="B40" s="51" t="s">
        <v>32</v>
      </c>
      <c r="C40" s="301"/>
      <c r="D40" s="301"/>
      <c r="E40" s="300"/>
      <c r="F40" s="299"/>
      <c r="G40" s="297"/>
      <c r="H40" s="300"/>
      <c r="I40" s="300"/>
      <c r="J40" s="300"/>
      <c r="K40" s="300"/>
      <c r="L40" s="299"/>
      <c r="M40" s="37"/>
    </row>
    <row r="41" spans="2:13" ht="15">
      <c r="B41" s="51" t="s">
        <v>33</v>
      </c>
      <c r="C41" s="56">
        <v>320</v>
      </c>
      <c r="D41" s="56"/>
      <c r="E41" s="59"/>
      <c r="F41" s="59"/>
      <c r="G41" s="58"/>
      <c r="H41" s="59"/>
      <c r="I41" s="59"/>
      <c r="J41" s="59"/>
      <c r="K41" s="59"/>
      <c r="L41" s="59"/>
      <c r="M41" s="37"/>
    </row>
    <row r="42" spans="2:13" ht="30">
      <c r="B42" s="51" t="s">
        <v>34</v>
      </c>
      <c r="C42" s="56">
        <v>400</v>
      </c>
      <c r="D42" s="56"/>
      <c r="E42" s="59"/>
      <c r="F42" s="59"/>
      <c r="G42" s="58"/>
      <c r="H42" s="59"/>
      <c r="I42" s="59"/>
      <c r="J42" s="59"/>
      <c r="K42" s="59"/>
      <c r="L42" s="59"/>
      <c r="M42" s="37"/>
    </row>
    <row r="43" spans="2:13" ht="12" customHeight="1">
      <c r="B43" s="36" t="s">
        <v>26</v>
      </c>
      <c r="C43" s="301">
        <v>410</v>
      </c>
      <c r="D43" s="301"/>
      <c r="E43" s="300"/>
      <c r="F43" s="298"/>
      <c r="G43" s="297"/>
      <c r="H43" s="300"/>
      <c r="I43" s="300"/>
      <c r="J43" s="300"/>
      <c r="K43" s="300"/>
      <c r="L43" s="298"/>
      <c r="M43" s="37"/>
    </row>
    <row r="44" spans="2:13" ht="24" customHeight="1">
      <c r="B44" s="51" t="s">
        <v>35</v>
      </c>
      <c r="C44" s="301"/>
      <c r="D44" s="301"/>
      <c r="E44" s="300"/>
      <c r="F44" s="299"/>
      <c r="G44" s="297"/>
      <c r="H44" s="300"/>
      <c r="I44" s="300"/>
      <c r="J44" s="300"/>
      <c r="K44" s="300"/>
      <c r="L44" s="299"/>
      <c r="M44" s="37"/>
    </row>
    <row r="45" spans="2:13" ht="15">
      <c r="B45" s="51" t="s">
        <v>36</v>
      </c>
      <c r="C45" s="56">
        <v>420</v>
      </c>
      <c r="D45" s="56"/>
      <c r="E45" s="59"/>
      <c r="F45" s="59"/>
      <c r="G45" s="58"/>
      <c r="H45" s="59"/>
      <c r="I45" s="59"/>
      <c r="J45" s="59"/>
      <c r="K45" s="59"/>
      <c r="L45" s="59"/>
      <c r="M45" s="37"/>
    </row>
    <row r="46" spans="2:13" ht="30">
      <c r="B46" s="51" t="s">
        <v>37</v>
      </c>
      <c r="C46" s="56">
        <v>500</v>
      </c>
      <c r="D46" s="56" t="s">
        <v>16</v>
      </c>
      <c r="E46" s="59">
        <f>F46+H46+K46</f>
        <v>106381.48999999999</v>
      </c>
      <c r="F46" s="59">
        <v>77224.23</v>
      </c>
      <c r="G46" s="58"/>
      <c r="H46" s="59"/>
      <c r="I46" s="59"/>
      <c r="J46" s="59"/>
      <c r="K46" s="59">
        <v>29157.26</v>
      </c>
      <c r="L46" s="59"/>
      <c r="M46" s="37"/>
    </row>
    <row r="47" spans="2:13" ht="30">
      <c r="B47" s="51" t="s">
        <v>38</v>
      </c>
      <c r="C47" s="56">
        <v>600</v>
      </c>
      <c r="D47" s="56" t="s">
        <v>16</v>
      </c>
      <c r="E47" s="59">
        <f>F47+H47+K47</f>
        <v>106381.48999999999</v>
      </c>
      <c r="F47" s="59">
        <f>F46</f>
        <v>77224.23</v>
      </c>
      <c r="G47" s="58"/>
      <c r="H47" s="59"/>
      <c r="I47" s="59"/>
      <c r="J47" s="59"/>
      <c r="K47" s="59">
        <f>K46</f>
        <v>29157.26</v>
      </c>
      <c r="L47" s="59"/>
      <c r="M47" s="37"/>
    </row>
    <row r="48" spans="5:13" ht="15">
      <c r="E48" s="61"/>
      <c r="F48" s="61"/>
      <c r="G48" s="37"/>
      <c r="H48" s="37"/>
      <c r="I48" s="37"/>
      <c r="J48" s="37"/>
      <c r="K48" s="61"/>
      <c r="L48" s="37"/>
      <c r="M48" s="37"/>
    </row>
    <row r="49" spans="5:13" ht="15">
      <c r="E49" s="61"/>
      <c r="F49" s="61"/>
      <c r="G49" s="37"/>
      <c r="H49" s="37"/>
      <c r="I49" s="37"/>
      <c r="J49" s="37"/>
      <c r="K49" s="61"/>
      <c r="L49" s="37"/>
      <c r="M49" s="37"/>
    </row>
    <row r="50" spans="5:13" ht="15">
      <c r="E50" s="61"/>
      <c r="F50" s="61"/>
      <c r="G50" s="37"/>
      <c r="H50" s="37"/>
      <c r="I50" s="37"/>
      <c r="J50" s="37"/>
      <c r="K50" s="61"/>
      <c r="L50" s="37"/>
      <c r="M50" s="37"/>
    </row>
    <row r="51" spans="5:13" ht="15">
      <c r="E51" s="61" t="e">
        <f>'Р 1.1'!J20+'Р 1.1'!J31+'Р 1.4'!D26+'Р 2,3,4'!E13:F13+'Р 2,3,4'!F26+'Р 2,3,4'!F39+'Р 5.5,5.6'!E31+'Р 5.5,5.6'!E53+'Р 5.5,5.6'!E64+'5.7бюд'!#REF!+'5.7бюд'!E20+#REF!</f>
        <v>#REF!</v>
      </c>
      <c r="F51" s="61" t="e">
        <f>E10-E51</f>
        <v>#REF!</v>
      </c>
      <c r="G51" s="37"/>
      <c r="H51" s="37"/>
      <c r="I51" s="37"/>
      <c r="J51" s="37"/>
      <c r="K51" s="61"/>
      <c r="L51" s="37"/>
      <c r="M51" s="37"/>
    </row>
    <row r="52" spans="5:13" ht="15">
      <c r="E52" s="61"/>
      <c r="F52" s="61"/>
      <c r="G52" s="37"/>
      <c r="H52" s="37"/>
      <c r="I52" s="37"/>
      <c r="J52" s="37"/>
      <c r="K52" s="61"/>
      <c r="L52" s="37"/>
      <c r="M52" s="37"/>
    </row>
    <row r="53" spans="5:13" ht="15">
      <c r="E53" s="61"/>
      <c r="F53" s="61"/>
      <c r="G53" s="37"/>
      <c r="H53" s="37"/>
      <c r="I53" s="37"/>
      <c r="J53" s="37"/>
      <c r="K53" s="61"/>
      <c r="L53" s="37"/>
      <c r="M53" s="37"/>
    </row>
    <row r="54" spans="5:13" ht="15">
      <c r="E54" s="61"/>
      <c r="F54" s="61"/>
      <c r="G54" s="37"/>
      <c r="H54" s="37"/>
      <c r="I54" s="37"/>
      <c r="J54" s="37"/>
      <c r="K54" s="61"/>
      <c r="L54" s="37"/>
      <c r="M54" s="37"/>
    </row>
    <row r="55" spans="5:13" ht="15">
      <c r="E55" s="61"/>
      <c r="F55" s="61"/>
      <c r="G55" s="37"/>
      <c r="H55" s="37"/>
      <c r="I55" s="37"/>
      <c r="J55" s="37"/>
      <c r="K55" s="61"/>
      <c r="L55" s="37"/>
      <c r="M55" s="37"/>
    </row>
    <row r="56" spans="5:13" ht="15">
      <c r="E56" s="61"/>
      <c r="F56" s="61"/>
      <c r="G56" s="37"/>
      <c r="H56" s="37"/>
      <c r="I56" s="37"/>
      <c r="J56" s="37"/>
      <c r="K56" s="61"/>
      <c r="L56" s="37"/>
      <c r="M56" s="37"/>
    </row>
  </sheetData>
  <mergeCells count="56">
    <mergeCell ref="A1:L1"/>
    <mergeCell ref="A2:L2"/>
    <mergeCell ref="A3:L3"/>
    <mergeCell ref="A4:L4"/>
    <mergeCell ref="F6:L6"/>
    <mergeCell ref="J7:J8"/>
    <mergeCell ref="K7:L7"/>
    <mergeCell ref="E5:L5"/>
    <mergeCell ref="F7:F8"/>
    <mergeCell ref="G7:G8"/>
    <mergeCell ref="H7:H8"/>
    <mergeCell ref="I7:I8"/>
    <mergeCell ref="B5:B8"/>
    <mergeCell ref="C5:C8"/>
    <mergeCell ref="D5:D8"/>
    <mergeCell ref="E6:E8"/>
    <mergeCell ref="G11:G12"/>
    <mergeCell ref="C11:C12"/>
    <mergeCell ref="D11:D12"/>
    <mergeCell ref="E11:E12"/>
    <mergeCell ref="F11:F12"/>
    <mergeCell ref="L11:L12"/>
    <mergeCell ref="H11:H12"/>
    <mergeCell ref="I11:I12"/>
    <mergeCell ref="J11:J12"/>
    <mergeCell ref="K11:K12"/>
    <mergeCell ref="G24:G25"/>
    <mergeCell ref="C24:C25"/>
    <mergeCell ref="D24:D25"/>
    <mergeCell ref="E24:E25"/>
    <mergeCell ref="F24:F25"/>
    <mergeCell ref="L24:L25"/>
    <mergeCell ref="H24:H25"/>
    <mergeCell ref="I24:I25"/>
    <mergeCell ref="J24:J25"/>
    <mergeCell ref="K24:K25"/>
    <mergeCell ref="K39:K40"/>
    <mergeCell ref="G39:G40"/>
    <mergeCell ref="C39:C40"/>
    <mergeCell ref="D39:D40"/>
    <mergeCell ref="E39:E40"/>
    <mergeCell ref="F39:F40"/>
    <mergeCell ref="C43:C44"/>
    <mergeCell ref="D43:D44"/>
    <mergeCell ref="E43:E44"/>
    <mergeCell ref="F43:F44"/>
    <mergeCell ref="G43:G44"/>
    <mergeCell ref="L39:L40"/>
    <mergeCell ref="L43:L44"/>
    <mergeCell ref="H43:H44"/>
    <mergeCell ref="I43:I44"/>
    <mergeCell ref="J43:J44"/>
    <mergeCell ref="K43:K44"/>
    <mergeCell ref="H39:H40"/>
    <mergeCell ref="I39:I40"/>
    <mergeCell ref="J39:J40"/>
  </mergeCells>
  <hyperlinks>
    <hyperlink ref="H7" r:id="rId1" display="consultantplus://offline/ref=1BF242F4A6F15E814FFDA8BA8883EDE30F4271FE77F4760EED3F2D51CFF7ACAEBC7E84A718462B3AK"/>
  </hyperlink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88" r:id="rId2"/>
  <rowBreaks count="1" manualBreakCount="1">
    <brk id="21" max="11" man="1"/>
  </rowBreaks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M56"/>
  <sheetViews>
    <sheetView view="pageBreakPreview" zoomScale="60" zoomScaleNormal="85" workbookViewId="0" topLeftCell="B4">
      <selection activeCell="B15" sqref="A15:IV15"/>
    </sheetView>
  </sheetViews>
  <sheetFormatPr defaultColWidth="9.00390625" defaultRowHeight="12.75"/>
  <cols>
    <col min="1" max="1" width="9.125" style="33" hidden="1" customWidth="1"/>
    <col min="2" max="2" width="28.00390625" style="33" customWidth="1"/>
    <col min="3" max="3" width="9.125" style="33" customWidth="1"/>
    <col min="4" max="4" width="13.625" style="163" customWidth="1"/>
    <col min="5" max="6" width="14.75390625" style="54" customWidth="1"/>
    <col min="7" max="7" width="14.75390625" style="33" customWidth="1"/>
    <col min="8" max="8" width="13.75390625" style="33" customWidth="1"/>
    <col min="9" max="9" width="12.00390625" style="33" customWidth="1"/>
    <col min="10" max="10" width="11.875" style="33" customWidth="1"/>
    <col min="11" max="11" width="14.375" style="54" customWidth="1"/>
    <col min="12" max="12" width="13.875" style="33" customWidth="1"/>
    <col min="13" max="13" width="17.625" style="33" customWidth="1"/>
    <col min="14" max="16384" width="9.125" style="33" customWidth="1"/>
  </cols>
  <sheetData>
    <row r="1" spans="1:12" ht="21.75" customHeight="1">
      <c r="A1" s="315" t="s">
        <v>161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2" ht="12.75" customHeight="1">
      <c r="A2" s="316" t="s">
        <v>1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2" ht="12.75" customHeight="1">
      <c r="A3" s="316" t="s">
        <v>2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ht="18" customHeight="1">
      <c r="A4" s="316" t="s">
        <v>308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2:12" s="45" customFormat="1" ht="30" customHeight="1">
      <c r="B5" s="304" t="s">
        <v>3</v>
      </c>
      <c r="C5" s="304" t="s">
        <v>4</v>
      </c>
      <c r="D5" s="304" t="s">
        <v>5</v>
      </c>
      <c r="E5" s="310" t="s">
        <v>6</v>
      </c>
      <c r="F5" s="310"/>
      <c r="G5" s="310"/>
      <c r="H5" s="310"/>
      <c r="I5" s="310"/>
      <c r="J5" s="310"/>
      <c r="K5" s="310"/>
      <c r="L5" s="310"/>
    </row>
    <row r="6" spans="2:12" s="45" customFormat="1" ht="15">
      <c r="B6" s="305"/>
      <c r="C6" s="305"/>
      <c r="D6" s="305"/>
      <c r="E6" s="307" t="s">
        <v>7</v>
      </c>
      <c r="F6" s="310" t="s">
        <v>8</v>
      </c>
      <c r="G6" s="310"/>
      <c r="H6" s="310"/>
      <c r="I6" s="310"/>
      <c r="J6" s="310"/>
      <c r="K6" s="310"/>
      <c r="L6" s="310"/>
    </row>
    <row r="7" spans="2:12" s="45" customFormat="1" ht="169.5" customHeight="1">
      <c r="B7" s="305"/>
      <c r="C7" s="305"/>
      <c r="D7" s="305"/>
      <c r="E7" s="308"/>
      <c r="F7" s="311" t="s">
        <v>115</v>
      </c>
      <c r="G7" s="304" t="s">
        <v>9</v>
      </c>
      <c r="H7" s="313" t="s">
        <v>10</v>
      </c>
      <c r="I7" s="304" t="s">
        <v>11</v>
      </c>
      <c r="J7" s="304" t="s">
        <v>12</v>
      </c>
      <c r="K7" s="310" t="s">
        <v>13</v>
      </c>
      <c r="L7" s="310"/>
    </row>
    <row r="8" spans="2:12" s="45" customFormat="1" ht="21.75" customHeight="1">
      <c r="B8" s="306"/>
      <c r="C8" s="306"/>
      <c r="D8" s="306"/>
      <c r="E8" s="309"/>
      <c r="F8" s="312"/>
      <c r="G8" s="306"/>
      <c r="H8" s="314"/>
      <c r="I8" s="306"/>
      <c r="J8" s="306"/>
      <c r="K8" s="42" t="s">
        <v>7</v>
      </c>
      <c r="L8" s="42" t="s">
        <v>14</v>
      </c>
    </row>
    <row r="9" spans="2:12" s="55" customFormat="1" ht="15">
      <c r="B9" s="79">
        <v>1</v>
      </c>
      <c r="C9" s="79">
        <v>2</v>
      </c>
      <c r="D9" s="79">
        <v>3</v>
      </c>
      <c r="E9" s="79">
        <v>4</v>
      </c>
      <c r="F9" s="79">
        <v>5</v>
      </c>
      <c r="G9" s="80" t="s">
        <v>205</v>
      </c>
      <c r="H9" s="79">
        <v>6</v>
      </c>
      <c r="I9" s="79">
        <v>7</v>
      </c>
      <c r="J9" s="79">
        <v>8</v>
      </c>
      <c r="K9" s="79">
        <v>9</v>
      </c>
      <c r="L9" s="80" t="s">
        <v>117</v>
      </c>
    </row>
    <row r="10" spans="2:13" s="54" customFormat="1" ht="28.5">
      <c r="B10" s="62" t="s">
        <v>15</v>
      </c>
      <c r="C10" s="63">
        <v>100</v>
      </c>
      <c r="D10" s="63" t="s">
        <v>16</v>
      </c>
      <c r="E10" s="57">
        <f>F10+K10+H10</f>
        <v>9128900</v>
      </c>
      <c r="F10" s="57">
        <f>SUM(F14)</f>
        <v>8505300</v>
      </c>
      <c r="G10" s="57">
        <f>SUM(G14)</f>
        <v>0</v>
      </c>
      <c r="H10" s="57">
        <f>H18</f>
        <v>523600</v>
      </c>
      <c r="I10" s="57">
        <f>I18</f>
        <v>0</v>
      </c>
      <c r="J10" s="57">
        <f>SUM(J14)</f>
        <v>0</v>
      </c>
      <c r="K10" s="57">
        <f>K14+K16+K17+K19+K20+K11+K15</f>
        <v>100000</v>
      </c>
      <c r="L10" s="57"/>
      <c r="M10" s="66">
        <f>20176000+1970000+168000+554500+10000+150000+240200</f>
        <v>23268700</v>
      </c>
    </row>
    <row r="11" spans="2:13" ht="15">
      <c r="B11" s="36" t="s">
        <v>8</v>
      </c>
      <c r="C11" s="301">
        <v>110</v>
      </c>
      <c r="D11" s="301">
        <v>120</v>
      </c>
      <c r="E11" s="317"/>
      <c r="F11" s="302"/>
      <c r="G11" s="297"/>
      <c r="H11" s="300" t="s">
        <v>16</v>
      </c>
      <c r="I11" s="300" t="s">
        <v>16</v>
      </c>
      <c r="J11" s="300" t="s">
        <v>16</v>
      </c>
      <c r="K11" s="317">
        <v>15000</v>
      </c>
      <c r="L11" s="298"/>
      <c r="M11" s="66">
        <f>E10-M10</f>
        <v>-14139800</v>
      </c>
    </row>
    <row r="12" spans="2:13" ht="15">
      <c r="B12" s="51" t="s">
        <v>17</v>
      </c>
      <c r="C12" s="301"/>
      <c r="D12" s="301"/>
      <c r="E12" s="317"/>
      <c r="F12" s="303"/>
      <c r="G12" s="297"/>
      <c r="H12" s="300"/>
      <c r="I12" s="300"/>
      <c r="J12" s="300"/>
      <c r="K12" s="317"/>
      <c r="L12" s="299"/>
      <c r="M12" s="37"/>
    </row>
    <row r="13" spans="2:13" ht="15">
      <c r="B13" s="51"/>
      <c r="C13" s="60"/>
      <c r="D13" s="56"/>
      <c r="E13" s="57"/>
      <c r="F13" s="57"/>
      <c r="G13" s="58"/>
      <c r="H13" s="59"/>
      <c r="I13" s="59"/>
      <c r="J13" s="59"/>
      <c r="K13" s="57"/>
      <c r="L13" s="59"/>
      <c r="M13" s="37"/>
    </row>
    <row r="14" spans="2:13" ht="30">
      <c r="B14" s="51" t="s">
        <v>18</v>
      </c>
      <c r="C14" s="56">
        <v>120</v>
      </c>
      <c r="D14" s="56">
        <v>130</v>
      </c>
      <c r="E14" s="59">
        <f>F14+K14</f>
        <v>8505300</v>
      </c>
      <c r="F14" s="59">
        <f>3771100+4734200</f>
        <v>8505300</v>
      </c>
      <c r="G14" s="58"/>
      <c r="H14" s="59" t="s">
        <v>16</v>
      </c>
      <c r="I14" s="59" t="s">
        <v>16</v>
      </c>
      <c r="J14" s="59"/>
      <c r="K14" s="59"/>
      <c r="L14" s="59"/>
      <c r="M14" s="37"/>
    </row>
    <row r="15" spans="2:13" ht="75">
      <c r="B15" s="51" t="s">
        <v>342</v>
      </c>
      <c r="C15" s="56">
        <v>121</v>
      </c>
      <c r="D15" s="56">
        <v>135</v>
      </c>
      <c r="E15" s="59">
        <f>K15</f>
        <v>40000</v>
      </c>
      <c r="F15" s="59"/>
      <c r="G15" s="58"/>
      <c r="H15" s="59"/>
      <c r="I15" s="59"/>
      <c r="J15" s="59"/>
      <c r="K15" s="59">
        <v>40000</v>
      </c>
      <c r="L15" s="59"/>
      <c r="M15" s="37"/>
    </row>
    <row r="16" spans="2:13" ht="45">
      <c r="B16" s="51" t="s">
        <v>19</v>
      </c>
      <c r="C16" s="56">
        <v>130</v>
      </c>
      <c r="D16" s="56"/>
      <c r="E16" s="59"/>
      <c r="F16" s="59"/>
      <c r="G16" s="58"/>
      <c r="H16" s="59" t="s">
        <v>16</v>
      </c>
      <c r="I16" s="59" t="s">
        <v>16</v>
      </c>
      <c r="J16" s="59" t="s">
        <v>16</v>
      </c>
      <c r="K16" s="59"/>
      <c r="L16" s="59"/>
      <c r="M16" s="37"/>
    </row>
    <row r="17" spans="2:13" ht="76.5" customHeight="1">
      <c r="B17" s="51" t="s">
        <v>20</v>
      </c>
      <c r="C17" s="56">
        <v>140</v>
      </c>
      <c r="D17" s="56">
        <v>180</v>
      </c>
      <c r="E17" s="59">
        <f>K17</f>
        <v>45000</v>
      </c>
      <c r="F17" s="59"/>
      <c r="G17" s="58"/>
      <c r="H17" s="59" t="s">
        <v>16</v>
      </c>
      <c r="I17" s="59" t="s">
        <v>16</v>
      </c>
      <c r="J17" s="59" t="s">
        <v>16</v>
      </c>
      <c r="K17" s="59">
        <v>45000</v>
      </c>
      <c r="L17" s="59"/>
      <c r="M17" s="37"/>
    </row>
    <row r="18" spans="2:13" ht="35.25" customHeight="1">
      <c r="B18" s="51" t="s">
        <v>21</v>
      </c>
      <c r="C18" s="56">
        <v>150</v>
      </c>
      <c r="D18" s="56">
        <v>241</v>
      </c>
      <c r="E18" s="59">
        <f>F18+G18+H18+I18</f>
        <v>523600</v>
      </c>
      <c r="F18" s="59"/>
      <c r="G18" s="58"/>
      <c r="H18" s="59">
        <f>459400+64200</f>
        <v>523600</v>
      </c>
      <c r="I18" s="59"/>
      <c r="J18" s="59" t="s">
        <v>16</v>
      </c>
      <c r="K18" s="59" t="s">
        <v>16</v>
      </c>
      <c r="L18" s="59"/>
      <c r="M18" s="37"/>
    </row>
    <row r="19" spans="2:13" ht="21" customHeight="1">
      <c r="B19" s="51" t="s">
        <v>22</v>
      </c>
      <c r="C19" s="56">
        <v>160</v>
      </c>
      <c r="D19" s="56"/>
      <c r="E19" s="59"/>
      <c r="F19" s="59"/>
      <c r="G19" s="58"/>
      <c r="H19" s="59" t="s">
        <v>16</v>
      </c>
      <c r="I19" s="59" t="s">
        <v>16</v>
      </c>
      <c r="J19" s="59" t="s">
        <v>16</v>
      </c>
      <c r="K19" s="59"/>
      <c r="L19" s="59"/>
      <c r="M19" s="37"/>
    </row>
    <row r="20" spans="2:13" ht="19.5" customHeight="1">
      <c r="B20" s="51" t="s">
        <v>23</v>
      </c>
      <c r="C20" s="56">
        <v>180</v>
      </c>
      <c r="D20" s="56" t="s">
        <v>16</v>
      </c>
      <c r="E20" s="59"/>
      <c r="F20" s="59"/>
      <c r="G20" s="58"/>
      <c r="H20" s="59" t="s">
        <v>16</v>
      </c>
      <c r="I20" s="59" t="s">
        <v>16</v>
      </c>
      <c r="J20" s="59" t="s">
        <v>16</v>
      </c>
      <c r="K20" s="59"/>
      <c r="L20" s="59"/>
      <c r="M20" s="37"/>
    </row>
    <row r="21" spans="2:13" ht="15">
      <c r="B21" s="51"/>
      <c r="C21" s="60"/>
      <c r="D21" s="56"/>
      <c r="E21" s="59"/>
      <c r="F21" s="59"/>
      <c r="G21" s="58"/>
      <c r="H21" s="59"/>
      <c r="I21" s="59"/>
      <c r="J21" s="59"/>
      <c r="K21" s="59"/>
      <c r="L21" s="59"/>
      <c r="M21" s="37"/>
    </row>
    <row r="22" spans="2:13" ht="28.5">
      <c r="B22" s="62" t="s">
        <v>24</v>
      </c>
      <c r="C22" s="63">
        <v>200</v>
      </c>
      <c r="D22" s="63" t="s">
        <v>16</v>
      </c>
      <c r="E22" s="57">
        <f aca="true" t="shared" si="0" ref="E22:J22">E23+E30+E36+E37+E41</f>
        <v>9128900</v>
      </c>
      <c r="F22" s="57">
        <f t="shared" si="0"/>
        <v>8505300</v>
      </c>
      <c r="G22" s="57">
        <f t="shared" si="0"/>
        <v>0</v>
      </c>
      <c r="H22" s="57">
        <f t="shared" si="0"/>
        <v>523600</v>
      </c>
      <c r="I22" s="57">
        <f t="shared" si="0"/>
        <v>0</v>
      </c>
      <c r="J22" s="57">
        <f t="shared" si="0"/>
        <v>0</v>
      </c>
      <c r="K22" s="57">
        <f>K23+K28+K36+K37+K38</f>
        <v>100000</v>
      </c>
      <c r="L22" s="57">
        <f>L23+L30+L36+L37+L41</f>
        <v>0</v>
      </c>
      <c r="M22" s="37"/>
    </row>
    <row r="23" spans="2:13" ht="30">
      <c r="B23" s="51" t="s">
        <v>25</v>
      </c>
      <c r="C23" s="56">
        <v>210</v>
      </c>
      <c r="D23" s="56">
        <v>210</v>
      </c>
      <c r="E23" s="59">
        <f>F23+K23+H23</f>
        <v>5796400</v>
      </c>
      <c r="F23" s="59">
        <f>F24+F26+F27</f>
        <v>5796400</v>
      </c>
      <c r="G23" s="59"/>
      <c r="H23" s="59"/>
      <c r="I23" s="59"/>
      <c r="J23" s="59"/>
      <c r="K23" s="59">
        <f>K24+K26+K27</f>
        <v>0</v>
      </c>
      <c r="L23" s="59"/>
      <c r="M23" s="37"/>
    </row>
    <row r="24" spans="2:13" ht="15">
      <c r="B24" s="36" t="s">
        <v>26</v>
      </c>
      <c r="C24" s="301">
        <v>211</v>
      </c>
      <c r="D24" s="301">
        <v>111</v>
      </c>
      <c r="E24" s="300">
        <f>F24+K24+H24</f>
        <v>4413500</v>
      </c>
      <c r="F24" s="298">
        <f>823800+20000+3188100+30000+346600+5000</f>
        <v>4413500</v>
      </c>
      <c r="G24" s="297"/>
      <c r="H24" s="300"/>
      <c r="I24" s="300"/>
      <c r="J24" s="300"/>
      <c r="K24" s="300"/>
      <c r="L24" s="298"/>
      <c r="M24" s="37"/>
    </row>
    <row r="25" spans="2:13" ht="19.5" customHeight="1">
      <c r="B25" s="51" t="s">
        <v>241</v>
      </c>
      <c r="C25" s="301"/>
      <c r="D25" s="301"/>
      <c r="E25" s="300"/>
      <c r="F25" s="299"/>
      <c r="G25" s="297"/>
      <c r="H25" s="300"/>
      <c r="I25" s="300"/>
      <c r="J25" s="300"/>
      <c r="K25" s="300"/>
      <c r="L25" s="299"/>
      <c r="M25" s="37"/>
    </row>
    <row r="26" spans="2:13" ht="21" customHeight="1">
      <c r="B26" s="51" t="s">
        <v>243</v>
      </c>
      <c r="C26" s="56">
        <v>212</v>
      </c>
      <c r="D26" s="56">
        <v>112</v>
      </c>
      <c r="E26" s="59">
        <f>F26+K26+H26</f>
        <v>50000</v>
      </c>
      <c r="F26" s="162">
        <v>50000</v>
      </c>
      <c r="G26" s="58"/>
      <c r="H26" s="59"/>
      <c r="I26" s="59"/>
      <c r="J26" s="59"/>
      <c r="K26" s="59"/>
      <c r="L26" s="162"/>
      <c r="M26" s="37"/>
    </row>
    <row r="27" spans="2:13" ht="31.5" customHeight="1">
      <c r="B27" s="51" t="s">
        <v>242</v>
      </c>
      <c r="C27" s="56">
        <v>213</v>
      </c>
      <c r="D27" s="56">
        <v>119</v>
      </c>
      <c r="E27" s="59">
        <f>F27+K27+H27</f>
        <v>1332900</v>
      </c>
      <c r="F27" s="162">
        <f>254800+971900+106200</f>
        <v>1332900</v>
      </c>
      <c r="G27" s="58"/>
      <c r="H27" s="59"/>
      <c r="I27" s="59"/>
      <c r="J27" s="59"/>
      <c r="K27" s="59"/>
      <c r="L27" s="162"/>
      <c r="M27" s="37"/>
    </row>
    <row r="28" spans="2:13" ht="30">
      <c r="B28" s="51" t="s">
        <v>27</v>
      </c>
      <c r="C28" s="56">
        <v>220</v>
      </c>
      <c r="D28" s="56"/>
      <c r="E28" s="59"/>
      <c r="F28" s="59"/>
      <c r="G28" s="58"/>
      <c r="H28" s="59"/>
      <c r="I28" s="59"/>
      <c r="J28" s="59"/>
      <c r="K28" s="59"/>
      <c r="L28" s="59"/>
      <c r="M28" s="37"/>
    </row>
    <row r="29" spans="2:13" ht="15">
      <c r="B29" s="36" t="s">
        <v>26</v>
      </c>
      <c r="C29" s="60"/>
      <c r="D29" s="56"/>
      <c r="E29" s="59"/>
      <c r="F29" s="59"/>
      <c r="G29" s="58"/>
      <c r="H29" s="59"/>
      <c r="I29" s="59"/>
      <c r="J29" s="59"/>
      <c r="K29" s="59"/>
      <c r="L29" s="59"/>
      <c r="M29" s="37"/>
    </row>
    <row r="30" spans="2:13" ht="30">
      <c r="B30" s="51" t="s">
        <v>28</v>
      </c>
      <c r="C30" s="56">
        <v>230</v>
      </c>
      <c r="D30" s="56">
        <v>850</v>
      </c>
      <c r="E30" s="59">
        <f>F30+K30+H30</f>
        <v>212200</v>
      </c>
      <c r="F30" s="59">
        <f>F32+F33+F34</f>
        <v>212200</v>
      </c>
      <c r="G30" s="58"/>
      <c r="H30" s="59"/>
      <c r="I30" s="59"/>
      <c r="J30" s="59"/>
      <c r="K30" s="59"/>
      <c r="L30" s="59"/>
      <c r="M30" s="37"/>
    </row>
    <row r="31" spans="2:13" ht="15">
      <c r="B31" s="36" t="s">
        <v>26</v>
      </c>
      <c r="C31" s="60"/>
      <c r="D31" s="56"/>
      <c r="E31" s="59"/>
      <c r="F31" s="59"/>
      <c r="G31" s="58"/>
      <c r="H31" s="59"/>
      <c r="I31" s="59"/>
      <c r="J31" s="59"/>
      <c r="K31" s="59"/>
      <c r="L31" s="59"/>
      <c r="M31" s="37"/>
    </row>
    <row r="32" spans="2:13" ht="30">
      <c r="B32" s="166" t="s">
        <v>244</v>
      </c>
      <c r="C32" s="56">
        <v>231</v>
      </c>
      <c r="D32" s="56">
        <v>851</v>
      </c>
      <c r="E32" s="59">
        <f>F32+K32+H32</f>
        <v>193000</v>
      </c>
      <c r="F32" s="59">
        <v>193000</v>
      </c>
      <c r="G32" s="58"/>
      <c r="H32" s="59"/>
      <c r="I32" s="59"/>
      <c r="J32" s="59"/>
      <c r="K32" s="59"/>
      <c r="L32" s="59"/>
      <c r="M32" s="37"/>
    </row>
    <row r="33" spans="2:13" ht="15">
      <c r="B33" s="166" t="s">
        <v>245</v>
      </c>
      <c r="C33" s="56">
        <v>232</v>
      </c>
      <c r="D33" s="56">
        <v>852</v>
      </c>
      <c r="E33" s="59">
        <f>F33+K33+H33</f>
        <v>11200</v>
      </c>
      <c r="F33" s="59">
        <v>11200</v>
      </c>
      <c r="G33" s="58"/>
      <c r="H33" s="59"/>
      <c r="I33" s="59"/>
      <c r="J33" s="59"/>
      <c r="K33" s="59"/>
      <c r="L33" s="59"/>
      <c r="M33" s="37"/>
    </row>
    <row r="34" spans="2:13" ht="45">
      <c r="B34" s="166" t="s">
        <v>246</v>
      </c>
      <c r="C34" s="56">
        <v>233</v>
      </c>
      <c r="D34" s="56">
        <v>853</v>
      </c>
      <c r="E34" s="59">
        <f>F34+K34+H34</f>
        <v>8000</v>
      </c>
      <c r="F34" s="59">
        <v>8000</v>
      </c>
      <c r="G34" s="58"/>
      <c r="H34" s="59"/>
      <c r="I34" s="59"/>
      <c r="J34" s="59"/>
      <c r="K34" s="59"/>
      <c r="L34" s="59"/>
      <c r="M34" s="37"/>
    </row>
    <row r="35" spans="2:13" ht="28.5" customHeight="1">
      <c r="B35" s="51" t="s">
        <v>111</v>
      </c>
      <c r="C35" s="56">
        <v>240</v>
      </c>
      <c r="D35" s="56"/>
      <c r="E35" s="59"/>
      <c r="F35" s="59"/>
      <c r="G35" s="58"/>
      <c r="H35" s="59"/>
      <c r="I35" s="59"/>
      <c r="J35" s="59"/>
      <c r="K35" s="59"/>
      <c r="L35" s="59"/>
      <c r="M35" s="37"/>
    </row>
    <row r="36" spans="2:13" ht="45">
      <c r="B36" s="51" t="s">
        <v>29</v>
      </c>
      <c r="C36" s="56">
        <v>250</v>
      </c>
      <c r="D36" s="56"/>
      <c r="E36" s="59"/>
      <c r="F36" s="59"/>
      <c r="G36" s="58"/>
      <c r="H36" s="59"/>
      <c r="I36" s="59"/>
      <c r="J36" s="59"/>
      <c r="K36" s="59"/>
      <c r="L36" s="59"/>
      <c r="M36" s="37"/>
    </row>
    <row r="37" spans="2:13" ht="39" customHeight="1">
      <c r="B37" s="51" t="s">
        <v>30</v>
      </c>
      <c r="C37" s="56">
        <v>260</v>
      </c>
      <c r="D37" s="56">
        <v>244</v>
      </c>
      <c r="E37" s="59">
        <f>F37+K37+H37</f>
        <v>3120300</v>
      </c>
      <c r="F37" s="59">
        <v>2496700</v>
      </c>
      <c r="G37" s="59"/>
      <c r="H37" s="59">
        <f>459400+64200</f>
        <v>523600</v>
      </c>
      <c r="I37" s="59"/>
      <c r="J37" s="59"/>
      <c r="K37" s="59">
        <v>100000</v>
      </c>
      <c r="L37" s="59"/>
      <c r="M37" s="37"/>
    </row>
    <row r="38" spans="2:13" ht="30">
      <c r="B38" s="51" t="s">
        <v>31</v>
      </c>
      <c r="C38" s="56">
        <v>300</v>
      </c>
      <c r="D38" s="56" t="s">
        <v>16</v>
      </c>
      <c r="E38" s="59"/>
      <c r="F38" s="59"/>
      <c r="G38" s="58"/>
      <c r="H38" s="59"/>
      <c r="I38" s="59"/>
      <c r="J38" s="59"/>
      <c r="K38" s="59"/>
      <c r="L38" s="59"/>
      <c r="M38" s="37"/>
    </row>
    <row r="39" spans="2:13" ht="15">
      <c r="B39" s="36" t="s">
        <v>26</v>
      </c>
      <c r="C39" s="301">
        <v>310</v>
      </c>
      <c r="D39" s="301"/>
      <c r="E39" s="300"/>
      <c r="F39" s="298"/>
      <c r="G39" s="297"/>
      <c r="H39" s="300"/>
      <c r="I39" s="300"/>
      <c r="J39" s="300"/>
      <c r="K39" s="300"/>
      <c r="L39" s="298"/>
      <c r="M39" s="37"/>
    </row>
    <row r="40" spans="2:13" ht="16.5" customHeight="1">
      <c r="B40" s="51" t="s">
        <v>32</v>
      </c>
      <c r="C40" s="301"/>
      <c r="D40" s="301"/>
      <c r="E40" s="300"/>
      <c r="F40" s="299"/>
      <c r="G40" s="297"/>
      <c r="H40" s="300"/>
      <c r="I40" s="300"/>
      <c r="J40" s="300"/>
      <c r="K40" s="300"/>
      <c r="L40" s="299"/>
      <c r="M40" s="37"/>
    </row>
    <row r="41" spans="2:13" ht="15">
      <c r="B41" s="51" t="s">
        <v>33</v>
      </c>
      <c r="C41" s="56">
        <v>320</v>
      </c>
      <c r="D41" s="56">
        <v>611</v>
      </c>
      <c r="E41" s="59"/>
      <c r="F41" s="59"/>
      <c r="G41" s="58"/>
      <c r="H41" s="59"/>
      <c r="I41" s="59"/>
      <c r="J41" s="59"/>
      <c r="K41" s="59"/>
      <c r="L41" s="59"/>
      <c r="M41" s="37"/>
    </row>
    <row r="42" spans="2:13" ht="30">
      <c r="B42" s="51" t="s">
        <v>34</v>
      </c>
      <c r="C42" s="56">
        <v>400</v>
      </c>
      <c r="D42" s="56"/>
      <c r="E42" s="59"/>
      <c r="F42" s="59"/>
      <c r="G42" s="58"/>
      <c r="H42" s="59"/>
      <c r="I42" s="59"/>
      <c r="J42" s="59"/>
      <c r="K42" s="59"/>
      <c r="L42" s="59"/>
      <c r="M42" s="37"/>
    </row>
    <row r="43" spans="2:13" ht="13.5" customHeight="1">
      <c r="B43" s="36" t="s">
        <v>26</v>
      </c>
      <c r="C43" s="301">
        <v>410</v>
      </c>
      <c r="D43" s="301"/>
      <c r="E43" s="300"/>
      <c r="F43" s="298"/>
      <c r="G43" s="297"/>
      <c r="H43" s="300"/>
      <c r="I43" s="300"/>
      <c r="J43" s="300"/>
      <c r="K43" s="300"/>
      <c r="L43" s="298"/>
      <c r="M43" s="37"/>
    </row>
    <row r="44" spans="2:13" ht="27.75" customHeight="1">
      <c r="B44" s="51" t="s">
        <v>35</v>
      </c>
      <c r="C44" s="301"/>
      <c r="D44" s="301"/>
      <c r="E44" s="300"/>
      <c r="F44" s="299"/>
      <c r="G44" s="297"/>
      <c r="H44" s="300"/>
      <c r="I44" s="300"/>
      <c r="J44" s="300"/>
      <c r="K44" s="300"/>
      <c r="L44" s="299"/>
      <c r="M44" s="37"/>
    </row>
    <row r="45" spans="2:13" ht="15">
      <c r="B45" s="51" t="s">
        <v>36</v>
      </c>
      <c r="C45" s="56">
        <v>420</v>
      </c>
      <c r="D45" s="56"/>
      <c r="E45" s="59"/>
      <c r="F45" s="59"/>
      <c r="G45" s="58"/>
      <c r="H45" s="59"/>
      <c r="I45" s="59"/>
      <c r="J45" s="59"/>
      <c r="K45" s="59"/>
      <c r="L45" s="59"/>
      <c r="M45" s="37"/>
    </row>
    <row r="46" spans="2:13" ht="30">
      <c r="B46" s="51" t="s">
        <v>37</v>
      </c>
      <c r="C46" s="56">
        <v>500</v>
      </c>
      <c r="D46" s="56" t="s">
        <v>16</v>
      </c>
      <c r="E46" s="59">
        <f>F46+H46+K46</f>
        <v>106381.48999999999</v>
      </c>
      <c r="F46" s="59">
        <v>77224.23</v>
      </c>
      <c r="G46" s="58"/>
      <c r="H46" s="59"/>
      <c r="I46" s="59"/>
      <c r="J46" s="59"/>
      <c r="K46" s="59">
        <v>29157.26</v>
      </c>
      <c r="L46" s="59"/>
      <c r="M46" s="37"/>
    </row>
    <row r="47" spans="2:13" ht="30">
      <c r="B47" s="51" t="s">
        <v>38</v>
      </c>
      <c r="C47" s="56">
        <v>600</v>
      </c>
      <c r="D47" s="56" t="s">
        <v>16</v>
      </c>
      <c r="E47" s="59">
        <f>F47+H47+K47</f>
        <v>106381.48999999999</v>
      </c>
      <c r="F47" s="59">
        <f>F46</f>
        <v>77224.23</v>
      </c>
      <c r="G47" s="58"/>
      <c r="H47" s="59"/>
      <c r="I47" s="59"/>
      <c r="J47" s="59"/>
      <c r="K47" s="59">
        <f>K46</f>
        <v>29157.26</v>
      </c>
      <c r="L47" s="59"/>
      <c r="M47" s="37"/>
    </row>
    <row r="48" spans="5:13" ht="15">
      <c r="E48" s="61"/>
      <c r="F48" s="61"/>
      <c r="G48" s="37"/>
      <c r="H48" s="37"/>
      <c r="I48" s="37"/>
      <c r="J48" s="37"/>
      <c r="K48" s="61"/>
      <c r="L48" s="37"/>
      <c r="M48" s="37"/>
    </row>
    <row r="49" spans="5:13" ht="15">
      <c r="E49" s="61"/>
      <c r="F49" s="61"/>
      <c r="G49" s="37"/>
      <c r="H49" s="37"/>
      <c r="I49" s="37"/>
      <c r="J49" s="37"/>
      <c r="K49" s="61"/>
      <c r="L49" s="37"/>
      <c r="M49" s="37"/>
    </row>
    <row r="50" spans="5:13" ht="15">
      <c r="E50" s="61"/>
      <c r="F50" s="61"/>
      <c r="G50" s="37"/>
      <c r="H50" s="37"/>
      <c r="I50" s="37"/>
      <c r="J50" s="37"/>
      <c r="K50" s="61"/>
      <c r="L50" s="37"/>
      <c r="M50" s="37"/>
    </row>
    <row r="51" spans="5:13" ht="15">
      <c r="E51" s="61"/>
      <c r="F51" s="61"/>
      <c r="G51" s="37"/>
      <c r="H51" s="37"/>
      <c r="I51" s="37"/>
      <c r="J51" s="37"/>
      <c r="K51" s="61"/>
      <c r="L51" s="37"/>
      <c r="M51" s="37"/>
    </row>
    <row r="52" spans="5:13" ht="15">
      <c r="E52" s="61"/>
      <c r="F52" s="61"/>
      <c r="G52" s="37"/>
      <c r="H52" s="37"/>
      <c r="I52" s="37"/>
      <c r="J52" s="37"/>
      <c r="K52" s="61"/>
      <c r="L52" s="37"/>
      <c r="M52" s="37"/>
    </row>
    <row r="53" spans="5:13" ht="15">
      <c r="E53" s="61"/>
      <c r="F53" s="61"/>
      <c r="G53" s="37"/>
      <c r="H53" s="37"/>
      <c r="I53" s="37"/>
      <c r="J53" s="37"/>
      <c r="K53" s="61"/>
      <c r="L53" s="37"/>
      <c r="M53" s="37"/>
    </row>
    <row r="54" spans="5:13" ht="15">
      <c r="E54" s="61"/>
      <c r="F54" s="61"/>
      <c r="G54" s="37"/>
      <c r="H54" s="37"/>
      <c r="I54" s="37"/>
      <c r="J54" s="37"/>
      <c r="K54" s="61"/>
      <c r="L54" s="37"/>
      <c r="M54" s="37"/>
    </row>
    <row r="55" spans="5:13" ht="15">
      <c r="E55" s="61"/>
      <c r="F55" s="61"/>
      <c r="G55" s="37"/>
      <c r="H55" s="37"/>
      <c r="I55" s="37"/>
      <c r="J55" s="37"/>
      <c r="K55" s="61"/>
      <c r="L55" s="37"/>
      <c r="M55" s="37"/>
    </row>
    <row r="56" spans="5:13" ht="15">
      <c r="E56" s="61"/>
      <c r="F56" s="61"/>
      <c r="G56" s="37"/>
      <c r="H56" s="37"/>
      <c r="I56" s="37"/>
      <c r="J56" s="37"/>
      <c r="K56" s="61"/>
      <c r="L56" s="37"/>
      <c r="M56" s="37"/>
    </row>
  </sheetData>
  <mergeCells count="56">
    <mergeCell ref="G43:G44"/>
    <mergeCell ref="L39:L40"/>
    <mergeCell ref="L43:L44"/>
    <mergeCell ref="H43:H44"/>
    <mergeCell ref="I43:I44"/>
    <mergeCell ref="J43:J44"/>
    <mergeCell ref="K43:K44"/>
    <mergeCell ref="H39:H40"/>
    <mergeCell ref="I39:I40"/>
    <mergeCell ref="J39:J40"/>
    <mergeCell ref="C43:C44"/>
    <mergeCell ref="D43:D44"/>
    <mergeCell ref="E43:E44"/>
    <mergeCell ref="F43:F44"/>
    <mergeCell ref="K39:K40"/>
    <mergeCell ref="G39:G40"/>
    <mergeCell ref="C39:C40"/>
    <mergeCell ref="D39:D40"/>
    <mergeCell ref="E39:E40"/>
    <mergeCell ref="F39:F40"/>
    <mergeCell ref="L24:L25"/>
    <mergeCell ref="H24:H25"/>
    <mergeCell ref="I24:I25"/>
    <mergeCell ref="J24:J25"/>
    <mergeCell ref="K24:K25"/>
    <mergeCell ref="G24:G25"/>
    <mergeCell ref="C24:C25"/>
    <mergeCell ref="D24:D25"/>
    <mergeCell ref="E24:E25"/>
    <mergeCell ref="F24:F25"/>
    <mergeCell ref="L11:L12"/>
    <mergeCell ref="H11:H12"/>
    <mergeCell ref="I11:I12"/>
    <mergeCell ref="J11:J12"/>
    <mergeCell ref="K11:K12"/>
    <mergeCell ref="G11:G12"/>
    <mergeCell ref="C11:C12"/>
    <mergeCell ref="D11:D12"/>
    <mergeCell ref="E11:E12"/>
    <mergeCell ref="F11:F12"/>
    <mergeCell ref="F6:L6"/>
    <mergeCell ref="J7:J8"/>
    <mergeCell ref="K7:L7"/>
    <mergeCell ref="E5:L5"/>
    <mergeCell ref="F7:F8"/>
    <mergeCell ref="G7:G8"/>
    <mergeCell ref="H7:H8"/>
    <mergeCell ref="I7:I8"/>
    <mergeCell ref="B5:B8"/>
    <mergeCell ref="C5:C8"/>
    <mergeCell ref="D5:D8"/>
    <mergeCell ref="E6:E8"/>
    <mergeCell ref="A1:L1"/>
    <mergeCell ref="A2:L2"/>
    <mergeCell ref="A3:L3"/>
    <mergeCell ref="A4:L4"/>
  </mergeCells>
  <hyperlinks>
    <hyperlink ref="H7" r:id="rId1" display="consultantplus://offline/ref=1BF242F4A6F15E814FFDA8BA8883EDE30F4271FE77F4760EED3F2D51CFF7ACAEBC7E84A718462B3AK"/>
  </hyperlink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88" r:id="rId2"/>
  <rowBreaks count="1" manualBreakCount="1">
    <brk id="21" max="11" man="1"/>
  </rowBreaks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M56"/>
  <sheetViews>
    <sheetView view="pageBreakPreview" zoomScale="60" zoomScaleNormal="85" workbookViewId="0" topLeftCell="B4">
      <selection activeCell="B15" sqref="A15:IV15"/>
    </sheetView>
  </sheetViews>
  <sheetFormatPr defaultColWidth="9.00390625" defaultRowHeight="12.75"/>
  <cols>
    <col min="1" max="1" width="9.125" style="33" hidden="1" customWidth="1"/>
    <col min="2" max="2" width="28.00390625" style="33" customWidth="1"/>
    <col min="3" max="3" width="9.125" style="33" customWidth="1"/>
    <col min="4" max="4" width="13.625" style="163" customWidth="1"/>
    <col min="5" max="6" width="14.75390625" style="54" customWidth="1"/>
    <col min="7" max="7" width="14.75390625" style="33" customWidth="1"/>
    <col min="8" max="8" width="13.75390625" style="33" customWidth="1"/>
    <col min="9" max="9" width="12.00390625" style="33" customWidth="1"/>
    <col min="10" max="10" width="11.875" style="33" customWidth="1"/>
    <col min="11" max="11" width="14.375" style="54" customWidth="1"/>
    <col min="12" max="12" width="13.875" style="33" customWidth="1"/>
    <col min="13" max="13" width="17.625" style="33" customWidth="1"/>
    <col min="14" max="16384" width="9.125" style="33" customWidth="1"/>
  </cols>
  <sheetData>
    <row r="1" spans="1:12" ht="21.75" customHeight="1">
      <c r="A1" s="315" t="s">
        <v>288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2" ht="12.75" customHeight="1">
      <c r="A2" s="316" t="s">
        <v>1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2" ht="12.75" customHeight="1">
      <c r="A3" s="316" t="s">
        <v>2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ht="18" customHeight="1">
      <c r="A4" s="316" t="s">
        <v>322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2:12" s="45" customFormat="1" ht="30" customHeight="1">
      <c r="B5" s="304" t="s">
        <v>3</v>
      </c>
      <c r="C5" s="304" t="s">
        <v>4</v>
      </c>
      <c r="D5" s="304" t="s">
        <v>5</v>
      </c>
      <c r="E5" s="310" t="s">
        <v>6</v>
      </c>
      <c r="F5" s="310"/>
      <c r="G5" s="310"/>
      <c r="H5" s="310"/>
      <c r="I5" s="310"/>
      <c r="J5" s="310"/>
      <c r="K5" s="310"/>
      <c r="L5" s="310"/>
    </row>
    <row r="6" spans="2:12" s="45" customFormat="1" ht="15">
      <c r="B6" s="305"/>
      <c r="C6" s="305"/>
      <c r="D6" s="305"/>
      <c r="E6" s="307" t="s">
        <v>7</v>
      </c>
      <c r="F6" s="310" t="s">
        <v>8</v>
      </c>
      <c r="G6" s="310"/>
      <c r="H6" s="310"/>
      <c r="I6" s="310"/>
      <c r="J6" s="310"/>
      <c r="K6" s="310"/>
      <c r="L6" s="310"/>
    </row>
    <row r="7" spans="2:12" s="45" customFormat="1" ht="169.5" customHeight="1">
      <c r="B7" s="305"/>
      <c r="C7" s="305"/>
      <c r="D7" s="305"/>
      <c r="E7" s="308"/>
      <c r="F7" s="311" t="s">
        <v>115</v>
      </c>
      <c r="G7" s="304" t="s">
        <v>9</v>
      </c>
      <c r="H7" s="313" t="s">
        <v>10</v>
      </c>
      <c r="I7" s="304" t="s">
        <v>11</v>
      </c>
      <c r="J7" s="304" t="s">
        <v>12</v>
      </c>
      <c r="K7" s="310" t="s">
        <v>13</v>
      </c>
      <c r="L7" s="310"/>
    </row>
    <row r="8" spans="2:12" s="45" customFormat="1" ht="21.75" customHeight="1">
      <c r="B8" s="306"/>
      <c r="C8" s="306"/>
      <c r="D8" s="306"/>
      <c r="E8" s="309"/>
      <c r="F8" s="312"/>
      <c r="G8" s="306"/>
      <c r="H8" s="314"/>
      <c r="I8" s="306"/>
      <c r="J8" s="306"/>
      <c r="K8" s="42" t="s">
        <v>7</v>
      </c>
      <c r="L8" s="42" t="s">
        <v>14</v>
      </c>
    </row>
    <row r="9" spans="2:12" s="55" customFormat="1" ht="15">
      <c r="B9" s="79">
        <v>1</v>
      </c>
      <c r="C9" s="79">
        <v>2</v>
      </c>
      <c r="D9" s="79">
        <v>3</v>
      </c>
      <c r="E9" s="79">
        <v>4</v>
      </c>
      <c r="F9" s="79">
        <v>5</v>
      </c>
      <c r="G9" s="80" t="s">
        <v>205</v>
      </c>
      <c r="H9" s="79">
        <v>6</v>
      </c>
      <c r="I9" s="79">
        <v>7</v>
      </c>
      <c r="J9" s="79">
        <v>8</v>
      </c>
      <c r="K9" s="79">
        <v>9</v>
      </c>
      <c r="L9" s="80" t="s">
        <v>117</v>
      </c>
    </row>
    <row r="10" spans="2:13" s="54" customFormat="1" ht="28.5">
      <c r="B10" s="62" t="s">
        <v>15</v>
      </c>
      <c r="C10" s="63">
        <v>100</v>
      </c>
      <c r="D10" s="63" t="s">
        <v>16</v>
      </c>
      <c r="E10" s="57">
        <f>F10+K10+H10</f>
        <v>9386300</v>
      </c>
      <c r="F10" s="57">
        <f>SUM(F14)</f>
        <v>8762700</v>
      </c>
      <c r="G10" s="57">
        <f>SUM(G14)</f>
        <v>0</v>
      </c>
      <c r="H10" s="57">
        <f>H18</f>
        <v>523600</v>
      </c>
      <c r="I10" s="57">
        <f>I18</f>
        <v>0</v>
      </c>
      <c r="J10" s="57">
        <f>SUM(J14)</f>
        <v>0</v>
      </c>
      <c r="K10" s="57">
        <f>K14+K16+K17+K19+K20+K11+K15</f>
        <v>100000</v>
      </c>
      <c r="L10" s="57"/>
      <c r="M10" s="66">
        <f>20176000+1970000+168000+554500+10000+150000+240200</f>
        <v>23268700</v>
      </c>
    </row>
    <row r="11" spans="2:13" ht="15">
      <c r="B11" s="36" t="s">
        <v>8</v>
      </c>
      <c r="C11" s="301">
        <v>110</v>
      </c>
      <c r="D11" s="301">
        <v>121</v>
      </c>
      <c r="E11" s="317"/>
      <c r="F11" s="302"/>
      <c r="G11" s="297"/>
      <c r="H11" s="300" t="s">
        <v>16</v>
      </c>
      <c r="I11" s="300" t="s">
        <v>16</v>
      </c>
      <c r="J11" s="300" t="s">
        <v>16</v>
      </c>
      <c r="K11" s="317">
        <v>15000</v>
      </c>
      <c r="L11" s="298"/>
      <c r="M11" s="66">
        <f>E10-M10</f>
        <v>-13882400</v>
      </c>
    </row>
    <row r="12" spans="2:13" ht="15">
      <c r="B12" s="51" t="s">
        <v>17</v>
      </c>
      <c r="C12" s="301"/>
      <c r="D12" s="301"/>
      <c r="E12" s="317"/>
      <c r="F12" s="303"/>
      <c r="G12" s="297"/>
      <c r="H12" s="300"/>
      <c r="I12" s="300"/>
      <c r="J12" s="300"/>
      <c r="K12" s="317"/>
      <c r="L12" s="299"/>
      <c r="M12" s="37"/>
    </row>
    <row r="13" spans="2:13" ht="15">
      <c r="B13" s="51"/>
      <c r="C13" s="60"/>
      <c r="D13" s="56"/>
      <c r="E13" s="57"/>
      <c r="F13" s="57"/>
      <c r="G13" s="58"/>
      <c r="H13" s="59"/>
      <c r="I13" s="59"/>
      <c r="J13" s="59"/>
      <c r="K13" s="57"/>
      <c r="L13" s="59"/>
      <c r="M13" s="37"/>
    </row>
    <row r="14" spans="2:13" ht="30">
      <c r="B14" s="51" t="s">
        <v>18</v>
      </c>
      <c r="C14" s="56">
        <v>120</v>
      </c>
      <c r="D14" s="56">
        <v>131</v>
      </c>
      <c r="E14" s="59">
        <f>F14+K14</f>
        <v>8762700</v>
      </c>
      <c r="F14" s="59">
        <f>3771100+4991600</f>
        <v>8762700</v>
      </c>
      <c r="G14" s="58"/>
      <c r="H14" s="59" t="s">
        <v>16</v>
      </c>
      <c r="I14" s="59" t="s">
        <v>16</v>
      </c>
      <c r="J14" s="59"/>
      <c r="K14" s="59"/>
      <c r="L14" s="59"/>
      <c r="M14" s="37"/>
    </row>
    <row r="15" spans="2:13" ht="75">
      <c r="B15" s="51" t="s">
        <v>342</v>
      </c>
      <c r="C15" s="56">
        <v>121</v>
      </c>
      <c r="D15" s="56">
        <v>135</v>
      </c>
      <c r="E15" s="59">
        <f>K15</f>
        <v>40000</v>
      </c>
      <c r="F15" s="59"/>
      <c r="G15" s="58"/>
      <c r="H15" s="59"/>
      <c r="I15" s="59"/>
      <c r="J15" s="59"/>
      <c r="K15" s="59">
        <v>40000</v>
      </c>
      <c r="L15" s="59"/>
      <c r="M15" s="37"/>
    </row>
    <row r="16" spans="2:13" ht="45">
      <c r="B16" s="51" t="s">
        <v>19</v>
      </c>
      <c r="C16" s="56">
        <v>130</v>
      </c>
      <c r="D16" s="56"/>
      <c r="E16" s="59"/>
      <c r="F16" s="59"/>
      <c r="G16" s="58"/>
      <c r="H16" s="59" t="s">
        <v>16</v>
      </c>
      <c r="I16" s="59" t="s">
        <v>16</v>
      </c>
      <c r="J16" s="59" t="s">
        <v>16</v>
      </c>
      <c r="K16" s="59"/>
      <c r="L16" s="59"/>
      <c r="M16" s="37"/>
    </row>
    <row r="17" spans="2:13" ht="76.5" customHeight="1">
      <c r="B17" s="51" t="s">
        <v>20</v>
      </c>
      <c r="C17" s="56">
        <v>140</v>
      </c>
      <c r="D17" s="56">
        <v>189</v>
      </c>
      <c r="E17" s="59">
        <f>K17</f>
        <v>45000</v>
      </c>
      <c r="F17" s="59"/>
      <c r="G17" s="58"/>
      <c r="H17" s="59" t="s">
        <v>16</v>
      </c>
      <c r="I17" s="59" t="s">
        <v>16</v>
      </c>
      <c r="J17" s="59" t="s">
        <v>16</v>
      </c>
      <c r="K17" s="59">
        <v>45000</v>
      </c>
      <c r="L17" s="59"/>
      <c r="M17" s="37">
        <f>E10-E22</f>
        <v>0</v>
      </c>
    </row>
    <row r="18" spans="2:13" ht="35.25" customHeight="1">
      <c r="B18" s="51" t="s">
        <v>21</v>
      </c>
      <c r="C18" s="56">
        <v>150</v>
      </c>
      <c r="D18" s="56">
        <v>241</v>
      </c>
      <c r="E18" s="59">
        <f>F18+G18+H18+I18</f>
        <v>523600</v>
      </c>
      <c r="F18" s="59"/>
      <c r="G18" s="58"/>
      <c r="H18" s="59">
        <f>459400+64200</f>
        <v>523600</v>
      </c>
      <c r="I18" s="59"/>
      <c r="J18" s="59" t="s">
        <v>16</v>
      </c>
      <c r="K18" s="59" t="s">
        <v>16</v>
      </c>
      <c r="L18" s="59"/>
      <c r="M18" s="37"/>
    </row>
    <row r="19" spans="2:13" ht="21" customHeight="1">
      <c r="B19" s="51" t="s">
        <v>22</v>
      </c>
      <c r="C19" s="56">
        <v>160</v>
      </c>
      <c r="D19" s="56"/>
      <c r="E19" s="59"/>
      <c r="F19" s="59"/>
      <c r="G19" s="58"/>
      <c r="H19" s="59" t="s">
        <v>16</v>
      </c>
      <c r="I19" s="59" t="s">
        <v>16</v>
      </c>
      <c r="J19" s="59" t="s">
        <v>16</v>
      </c>
      <c r="K19" s="59"/>
      <c r="L19" s="59"/>
      <c r="M19" s="37"/>
    </row>
    <row r="20" spans="2:13" ht="19.5" customHeight="1">
      <c r="B20" s="51" t="s">
        <v>23</v>
      </c>
      <c r="C20" s="56">
        <v>180</v>
      </c>
      <c r="D20" s="56" t="s">
        <v>16</v>
      </c>
      <c r="E20" s="59"/>
      <c r="F20" s="59"/>
      <c r="G20" s="58"/>
      <c r="H20" s="59" t="s">
        <v>16</v>
      </c>
      <c r="I20" s="59" t="s">
        <v>16</v>
      </c>
      <c r="J20" s="59" t="s">
        <v>16</v>
      </c>
      <c r="K20" s="59"/>
      <c r="L20" s="59"/>
      <c r="M20" s="37"/>
    </row>
    <row r="21" spans="2:13" ht="15">
      <c r="B21" s="51"/>
      <c r="C21" s="60"/>
      <c r="D21" s="56"/>
      <c r="E21" s="59"/>
      <c r="F21" s="59"/>
      <c r="G21" s="58"/>
      <c r="H21" s="59"/>
      <c r="I21" s="59"/>
      <c r="J21" s="59"/>
      <c r="K21" s="59"/>
      <c r="L21" s="59"/>
      <c r="M21" s="37"/>
    </row>
    <row r="22" spans="2:13" ht="28.5">
      <c r="B22" s="62" t="s">
        <v>24</v>
      </c>
      <c r="C22" s="63">
        <v>200</v>
      </c>
      <c r="D22" s="63" t="s">
        <v>16</v>
      </c>
      <c r="E22" s="57">
        <f aca="true" t="shared" si="0" ref="E22:J22">E23+E30+E36+E37+E41</f>
        <v>9386300</v>
      </c>
      <c r="F22" s="57">
        <f t="shared" si="0"/>
        <v>8762700</v>
      </c>
      <c r="G22" s="57">
        <f t="shared" si="0"/>
        <v>0</v>
      </c>
      <c r="H22" s="57">
        <f t="shared" si="0"/>
        <v>523600</v>
      </c>
      <c r="I22" s="57">
        <f t="shared" si="0"/>
        <v>0</v>
      </c>
      <c r="J22" s="57">
        <f t="shared" si="0"/>
        <v>0</v>
      </c>
      <c r="K22" s="57">
        <f>K23+K28+K36+K37+K38</f>
        <v>100000</v>
      </c>
      <c r="L22" s="57">
        <f>L23+L30+L36+L37+L41</f>
        <v>0</v>
      </c>
      <c r="M22" s="37"/>
    </row>
    <row r="23" spans="2:13" ht="30">
      <c r="B23" s="51" t="s">
        <v>25</v>
      </c>
      <c r="C23" s="56">
        <v>210</v>
      </c>
      <c r="D23" s="56">
        <v>210</v>
      </c>
      <c r="E23" s="59">
        <f>F23+K23+H23</f>
        <v>6050600</v>
      </c>
      <c r="F23" s="59">
        <f>F25+F26+F27</f>
        <v>6050600</v>
      </c>
      <c r="G23" s="59"/>
      <c r="H23" s="59"/>
      <c r="I23" s="59"/>
      <c r="J23" s="59"/>
      <c r="K23" s="59">
        <f>K24+K26+K27</f>
        <v>0</v>
      </c>
      <c r="L23" s="59"/>
      <c r="M23" s="37"/>
    </row>
    <row r="24" spans="2:13" ht="15">
      <c r="B24" s="36" t="s">
        <v>26</v>
      </c>
      <c r="C24" s="301">
        <v>211</v>
      </c>
      <c r="D24" s="301">
        <v>111</v>
      </c>
      <c r="E24" s="300">
        <f>'Т2 2020'!F24+K24+H24</f>
        <v>4413500</v>
      </c>
      <c r="G24" s="297"/>
      <c r="H24" s="300"/>
      <c r="I24" s="300"/>
      <c r="J24" s="300"/>
      <c r="K24" s="300"/>
      <c r="L24" s="298"/>
      <c r="M24" s="37"/>
    </row>
    <row r="25" spans="2:13" ht="19.5" customHeight="1">
      <c r="B25" s="51" t="s">
        <v>241</v>
      </c>
      <c r="C25" s="301"/>
      <c r="D25" s="301"/>
      <c r="E25" s="300"/>
      <c r="F25" s="54">
        <f>823800+20000+3373100+30000+356800+5000</f>
        <v>4608700</v>
      </c>
      <c r="G25" s="297"/>
      <c r="H25" s="300"/>
      <c r="I25" s="300"/>
      <c r="J25" s="300"/>
      <c r="K25" s="300"/>
      <c r="L25" s="299"/>
      <c r="M25" s="37"/>
    </row>
    <row r="26" spans="2:13" ht="21" customHeight="1">
      <c r="B26" s="51" t="s">
        <v>243</v>
      </c>
      <c r="C26" s="56">
        <v>212</v>
      </c>
      <c r="D26" s="56">
        <v>112</v>
      </c>
      <c r="E26" s="59">
        <f>'Т2 2020'!F26+K26+H26</f>
        <v>50000</v>
      </c>
      <c r="F26" s="240">
        <v>50000</v>
      </c>
      <c r="G26" s="58"/>
      <c r="H26" s="59"/>
      <c r="I26" s="59"/>
      <c r="J26" s="59"/>
      <c r="K26" s="59"/>
      <c r="L26" s="162"/>
      <c r="M26" s="37"/>
    </row>
    <row r="27" spans="2:13" ht="31.5" customHeight="1">
      <c r="B27" s="51" t="s">
        <v>242</v>
      </c>
      <c r="C27" s="56">
        <v>213</v>
      </c>
      <c r="D27" s="56">
        <v>119</v>
      </c>
      <c r="E27" s="59">
        <f>'Т2 2020'!F27+K27+H27</f>
        <v>1332900</v>
      </c>
      <c r="F27" s="54">
        <f>254800+1027800+109300</f>
        <v>1391900</v>
      </c>
      <c r="G27" s="58"/>
      <c r="H27" s="59"/>
      <c r="I27" s="59"/>
      <c r="J27" s="59"/>
      <c r="K27" s="59"/>
      <c r="L27" s="162"/>
      <c r="M27" s="37"/>
    </row>
    <row r="28" spans="2:13" ht="30">
      <c r="B28" s="51" t="s">
        <v>27</v>
      </c>
      <c r="C28" s="56">
        <v>220</v>
      </c>
      <c r="D28" s="56"/>
      <c r="E28" s="59"/>
      <c r="F28" s="59"/>
      <c r="G28" s="58"/>
      <c r="H28" s="59"/>
      <c r="I28" s="59"/>
      <c r="J28" s="59"/>
      <c r="K28" s="59"/>
      <c r="L28" s="59"/>
      <c r="M28" s="37"/>
    </row>
    <row r="29" spans="2:13" ht="12.75" customHeight="1">
      <c r="B29" s="36" t="s">
        <v>26</v>
      </c>
      <c r="C29" s="60"/>
      <c r="D29" s="56"/>
      <c r="E29" s="59"/>
      <c r="F29" s="59"/>
      <c r="G29" s="58"/>
      <c r="H29" s="59"/>
      <c r="I29" s="59"/>
      <c r="J29" s="59"/>
      <c r="K29" s="59"/>
      <c r="L29" s="59"/>
      <c r="M29" s="37"/>
    </row>
    <row r="30" spans="2:13" ht="30">
      <c r="B30" s="51" t="s">
        <v>28</v>
      </c>
      <c r="C30" s="56">
        <v>230</v>
      </c>
      <c r="D30" s="56">
        <v>850</v>
      </c>
      <c r="E30" s="59">
        <f>F30+K30+H30</f>
        <v>38500</v>
      </c>
      <c r="F30" s="59">
        <f>F32+F33+F34</f>
        <v>38500</v>
      </c>
      <c r="G30" s="58"/>
      <c r="H30" s="59"/>
      <c r="I30" s="59"/>
      <c r="J30" s="59"/>
      <c r="K30" s="59"/>
      <c r="L30" s="59"/>
      <c r="M30" s="37"/>
    </row>
    <row r="31" spans="2:13" ht="15">
      <c r="B31" s="36" t="s">
        <v>26</v>
      </c>
      <c r="C31" s="60"/>
      <c r="D31" s="56"/>
      <c r="E31" s="59"/>
      <c r="F31" s="59"/>
      <c r="G31" s="58"/>
      <c r="H31" s="59"/>
      <c r="I31" s="59"/>
      <c r="J31" s="59"/>
      <c r="K31" s="59"/>
      <c r="L31" s="59"/>
      <c r="M31" s="37"/>
    </row>
    <row r="32" spans="2:13" ht="30">
      <c r="B32" s="166" t="s">
        <v>244</v>
      </c>
      <c r="C32" s="56">
        <v>231</v>
      </c>
      <c r="D32" s="56">
        <v>851</v>
      </c>
      <c r="E32" s="59">
        <f>F32+K32+H32</f>
        <v>19300</v>
      </c>
      <c r="F32" s="59">
        <v>19300</v>
      </c>
      <c r="G32" s="58"/>
      <c r="H32" s="59"/>
      <c r="I32" s="59"/>
      <c r="J32" s="59"/>
      <c r="K32" s="59"/>
      <c r="L32" s="59"/>
      <c r="M32" s="37"/>
    </row>
    <row r="33" spans="2:13" ht="15">
      <c r="B33" s="166" t="s">
        <v>245</v>
      </c>
      <c r="C33" s="56">
        <v>232</v>
      </c>
      <c r="D33" s="56">
        <v>852</v>
      </c>
      <c r="E33" s="59">
        <f>F33+K33+H33</f>
        <v>11200</v>
      </c>
      <c r="F33" s="59">
        <v>11200</v>
      </c>
      <c r="G33" s="58"/>
      <c r="H33" s="59"/>
      <c r="I33" s="59"/>
      <c r="J33" s="59"/>
      <c r="K33" s="59"/>
      <c r="L33" s="59"/>
      <c r="M33" s="37"/>
    </row>
    <row r="34" spans="2:13" ht="45">
      <c r="B34" s="166" t="s">
        <v>246</v>
      </c>
      <c r="C34" s="56">
        <v>233</v>
      </c>
      <c r="D34" s="56">
        <v>853</v>
      </c>
      <c r="E34" s="59">
        <f>F34+K34+H34</f>
        <v>8000</v>
      </c>
      <c r="F34" s="59">
        <v>8000</v>
      </c>
      <c r="G34" s="58"/>
      <c r="H34" s="59"/>
      <c r="I34" s="59"/>
      <c r="J34" s="59"/>
      <c r="K34" s="59"/>
      <c r="L34" s="59"/>
      <c r="M34" s="37"/>
    </row>
    <row r="35" spans="2:13" ht="26.25" customHeight="1">
      <c r="B35" s="51" t="s">
        <v>111</v>
      </c>
      <c r="C35" s="56">
        <v>240</v>
      </c>
      <c r="D35" s="56"/>
      <c r="E35" s="59"/>
      <c r="F35" s="59"/>
      <c r="G35" s="58"/>
      <c r="H35" s="59"/>
      <c r="I35" s="59"/>
      <c r="J35" s="59"/>
      <c r="K35" s="59"/>
      <c r="L35" s="59"/>
      <c r="M35" s="37"/>
    </row>
    <row r="36" spans="2:13" ht="45">
      <c r="B36" s="51" t="s">
        <v>29</v>
      </c>
      <c r="C36" s="56">
        <v>250</v>
      </c>
      <c r="D36" s="56"/>
      <c r="E36" s="59"/>
      <c r="F36" s="59"/>
      <c r="G36" s="58"/>
      <c r="H36" s="59"/>
      <c r="I36" s="59"/>
      <c r="J36" s="59"/>
      <c r="K36" s="59"/>
      <c r="L36" s="59"/>
      <c r="M36" s="37"/>
    </row>
    <row r="37" spans="2:13" ht="39" customHeight="1">
      <c r="B37" s="51" t="s">
        <v>30</v>
      </c>
      <c r="C37" s="56">
        <v>260</v>
      </c>
      <c r="D37" s="56">
        <v>244</v>
      </c>
      <c r="E37" s="59">
        <f>F37+K37+H37</f>
        <v>3297200</v>
      </c>
      <c r="F37" s="59">
        <f>8762700-6050600-38500</f>
        <v>2673600</v>
      </c>
      <c r="G37" s="59"/>
      <c r="H37" s="59">
        <v>523600</v>
      </c>
      <c r="I37" s="59"/>
      <c r="J37" s="59"/>
      <c r="K37" s="59">
        <v>100000</v>
      </c>
      <c r="L37" s="59"/>
      <c r="M37" s="37"/>
    </row>
    <row r="38" spans="2:13" ht="30">
      <c r="B38" s="51" t="s">
        <v>31</v>
      </c>
      <c r="C38" s="56">
        <v>300</v>
      </c>
      <c r="D38" s="56" t="s">
        <v>16</v>
      </c>
      <c r="E38" s="59"/>
      <c r="F38" s="59"/>
      <c r="G38" s="58"/>
      <c r="H38" s="59"/>
      <c r="I38" s="59"/>
      <c r="J38" s="59"/>
      <c r="K38" s="59"/>
      <c r="L38" s="59"/>
      <c r="M38" s="37"/>
    </row>
    <row r="39" spans="2:13" ht="15">
      <c r="B39" s="36" t="s">
        <v>26</v>
      </c>
      <c r="C39" s="301">
        <v>310</v>
      </c>
      <c r="D39" s="301"/>
      <c r="E39" s="300"/>
      <c r="F39" s="298"/>
      <c r="G39" s="297"/>
      <c r="H39" s="300"/>
      <c r="I39" s="300"/>
      <c r="J39" s="300"/>
      <c r="K39" s="300"/>
      <c r="L39" s="298"/>
      <c r="M39" s="37"/>
    </row>
    <row r="40" spans="2:13" ht="16.5" customHeight="1">
      <c r="B40" s="51" t="s">
        <v>32</v>
      </c>
      <c r="C40" s="301"/>
      <c r="D40" s="301"/>
      <c r="E40" s="300"/>
      <c r="F40" s="299"/>
      <c r="G40" s="297"/>
      <c r="H40" s="300"/>
      <c r="I40" s="300"/>
      <c r="J40" s="300"/>
      <c r="K40" s="300"/>
      <c r="L40" s="299"/>
      <c r="M40" s="37"/>
    </row>
    <row r="41" spans="2:13" ht="15">
      <c r="B41" s="51" t="s">
        <v>33</v>
      </c>
      <c r="C41" s="56">
        <v>320</v>
      </c>
      <c r="D41" s="56">
        <v>611</v>
      </c>
      <c r="E41" s="59"/>
      <c r="F41" s="59"/>
      <c r="G41" s="58"/>
      <c r="H41" s="59"/>
      <c r="I41" s="59"/>
      <c r="J41" s="59"/>
      <c r="K41" s="59"/>
      <c r="L41" s="59"/>
      <c r="M41" s="37"/>
    </row>
    <row r="42" spans="2:13" ht="30">
      <c r="B42" s="51" t="s">
        <v>34</v>
      </c>
      <c r="C42" s="56">
        <v>400</v>
      </c>
      <c r="D42" s="56"/>
      <c r="E42" s="59"/>
      <c r="F42" s="59"/>
      <c r="G42" s="58"/>
      <c r="H42" s="59"/>
      <c r="I42" s="59"/>
      <c r="J42" s="59"/>
      <c r="K42" s="59"/>
      <c r="L42" s="59"/>
      <c r="M42" s="37"/>
    </row>
    <row r="43" spans="2:13" ht="15.75" customHeight="1">
      <c r="B43" s="36" t="s">
        <v>26</v>
      </c>
      <c r="C43" s="301">
        <v>410</v>
      </c>
      <c r="D43" s="301"/>
      <c r="E43" s="300"/>
      <c r="F43" s="298"/>
      <c r="G43" s="297"/>
      <c r="H43" s="300"/>
      <c r="I43" s="300"/>
      <c r="J43" s="300"/>
      <c r="K43" s="300"/>
      <c r="L43" s="298"/>
      <c r="M43" s="37"/>
    </row>
    <row r="44" spans="2:13" ht="30">
      <c r="B44" s="51" t="s">
        <v>35</v>
      </c>
      <c r="C44" s="301"/>
      <c r="D44" s="301"/>
      <c r="E44" s="300"/>
      <c r="F44" s="299"/>
      <c r="G44" s="297"/>
      <c r="H44" s="300"/>
      <c r="I44" s="300"/>
      <c r="J44" s="300"/>
      <c r="K44" s="300"/>
      <c r="L44" s="299"/>
      <c r="M44" s="37"/>
    </row>
    <row r="45" spans="2:13" ht="15">
      <c r="B45" s="51" t="s">
        <v>36</v>
      </c>
      <c r="C45" s="56">
        <v>420</v>
      </c>
      <c r="D45" s="56"/>
      <c r="E45" s="59"/>
      <c r="F45" s="59"/>
      <c r="G45" s="58"/>
      <c r="H45" s="59"/>
      <c r="I45" s="59"/>
      <c r="J45" s="59"/>
      <c r="K45" s="59"/>
      <c r="L45" s="59"/>
      <c r="M45" s="37"/>
    </row>
    <row r="46" spans="2:13" ht="30">
      <c r="B46" s="51" t="s">
        <v>37</v>
      </c>
      <c r="C46" s="56">
        <v>500</v>
      </c>
      <c r="D46" s="56" t="s">
        <v>16</v>
      </c>
      <c r="E46" s="59">
        <f>F46+H46+K46</f>
        <v>106381.48999999999</v>
      </c>
      <c r="F46" s="59">
        <v>77224.23</v>
      </c>
      <c r="G46" s="58"/>
      <c r="H46" s="59"/>
      <c r="I46" s="59"/>
      <c r="J46" s="59"/>
      <c r="K46" s="59">
        <v>29157.26</v>
      </c>
      <c r="L46" s="59"/>
      <c r="M46" s="37"/>
    </row>
    <row r="47" spans="2:13" ht="30">
      <c r="B47" s="51" t="s">
        <v>38</v>
      </c>
      <c r="C47" s="56">
        <v>600</v>
      </c>
      <c r="D47" s="56" t="s">
        <v>16</v>
      </c>
      <c r="E47" s="59">
        <f>F47+H47+K47</f>
        <v>106381.48999999999</v>
      </c>
      <c r="F47" s="59">
        <f>F46</f>
        <v>77224.23</v>
      </c>
      <c r="G47" s="58"/>
      <c r="H47" s="59"/>
      <c r="I47" s="59"/>
      <c r="J47" s="59"/>
      <c r="K47" s="59">
        <f>K46</f>
        <v>29157.26</v>
      </c>
      <c r="L47" s="59"/>
      <c r="M47" s="37"/>
    </row>
    <row r="48" spans="5:13" ht="15">
      <c r="E48" s="61"/>
      <c r="F48" s="61"/>
      <c r="G48" s="37"/>
      <c r="H48" s="37"/>
      <c r="I48" s="37"/>
      <c r="J48" s="37"/>
      <c r="K48" s="61"/>
      <c r="L48" s="37"/>
      <c r="M48" s="37"/>
    </row>
    <row r="49" spans="5:13" ht="15">
      <c r="E49" s="61"/>
      <c r="F49" s="61"/>
      <c r="G49" s="37"/>
      <c r="H49" s="37"/>
      <c r="I49" s="37"/>
      <c r="J49" s="37"/>
      <c r="K49" s="61"/>
      <c r="L49" s="37"/>
      <c r="M49" s="37"/>
    </row>
    <row r="50" spans="5:13" ht="15">
      <c r="E50" s="61"/>
      <c r="F50" s="61"/>
      <c r="G50" s="37"/>
      <c r="H50" s="37"/>
      <c r="I50" s="37"/>
      <c r="J50" s="37"/>
      <c r="K50" s="61"/>
      <c r="L50" s="37"/>
      <c r="M50" s="37"/>
    </row>
    <row r="51" spans="5:13" ht="15">
      <c r="E51" s="61"/>
      <c r="F51" s="61"/>
      <c r="G51" s="37"/>
      <c r="H51" s="37"/>
      <c r="I51" s="37"/>
      <c r="J51" s="37"/>
      <c r="K51" s="61"/>
      <c r="L51" s="37"/>
      <c r="M51" s="37"/>
    </row>
    <row r="52" spans="5:13" ht="15">
      <c r="E52" s="61"/>
      <c r="F52" s="61"/>
      <c r="G52" s="37"/>
      <c r="H52" s="37"/>
      <c r="I52" s="37"/>
      <c r="J52" s="37"/>
      <c r="K52" s="61"/>
      <c r="L52" s="37"/>
      <c r="M52" s="37"/>
    </row>
    <row r="53" spans="5:13" ht="15">
      <c r="E53" s="61"/>
      <c r="F53" s="61"/>
      <c r="G53" s="37"/>
      <c r="H53" s="37"/>
      <c r="I53" s="37"/>
      <c r="J53" s="37"/>
      <c r="K53" s="61"/>
      <c r="L53" s="37"/>
      <c r="M53" s="37"/>
    </row>
    <row r="54" spans="5:13" ht="15">
      <c r="E54" s="61"/>
      <c r="F54" s="61"/>
      <c r="G54" s="37"/>
      <c r="H54" s="37"/>
      <c r="I54" s="37"/>
      <c r="J54" s="37"/>
      <c r="K54" s="61"/>
      <c r="L54" s="37"/>
      <c r="M54" s="37"/>
    </row>
    <row r="55" spans="5:13" ht="15">
      <c r="E55" s="61"/>
      <c r="F55" s="61"/>
      <c r="G55" s="37"/>
      <c r="H55" s="37"/>
      <c r="I55" s="37"/>
      <c r="J55" s="37"/>
      <c r="K55" s="61"/>
      <c r="L55" s="37"/>
      <c r="M55" s="37"/>
    </row>
    <row r="56" spans="5:13" ht="15">
      <c r="E56" s="61"/>
      <c r="F56" s="61"/>
      <c r="G56" s="37"/>
      <c r="H56" s="37"/>
      <c r="I56" s="37"/>
      <c r="J56" s="37"/>
      <c r="K56" s="61"/>
      <c r="L56" s="37"/>
      <c r="M56" s="37"/>
    </row>
  </sheetData>
  <mergeCells count="55">
    <mergeCell ref="A1:L1"/>
    <mergeCell ref="A2:L2"/>
    <mergeCell ref="A3:L3"/>
    <mergeCell ref="A4:L4"/>
    <mergeCell ref="F6:L6"/>
    <mergeCell ref="J7:J8"/>
    <mergeCell ref="K7:L7"/>
    <mergeCell ref="E5:L5"/>
    <mergeCell ref="F7:F8"/>
    <mergeCell ref="G7:G8"/>
    <mergeCell ref="H7:H8"/>
    <mergeCell ref="I7:I8"/>
    <mergeCell ref="B5:B8"/>
    <mergeCell ref="C5:C8"/>
    <mergeCell ref="D5:D8"/>
    <mergeCell ref="E6:E8"/>
    <mergeCell ref="L24:L25"/>
    <mergeCell ref="H24:H25"/>
    <mergeCell ref="C11:C12"/>
    <mergeCell ref="D11:D12"/>
    <mergeCell ref="E11:E12"/>
    <mergeCell ref="F11:F12"/>
    <mergeCell ref="L11:L12"/>
    <mergeCell ref="H11:H12"/>
    <mergeCell ref="I11:I12"/>
    <mergeCell ref="J11:J12"/>
    <mergeCell ref="K11:K12"/>
    <mergeCell ref="I24:I25"/>
    <mergeCell ref="J24:J25"/>
    <mergeCell ref="K24:K25"/>
    <mergeCell ref="G24:G25"/>
    <mergeCell ref="G11:G12"/>
    <mergeCell ref="C24:C25"/>
    <mergeCell ref="D24:D25"/>
    <mergeCell ref="E24:E25"/>
    <mergeCell ref="C39:C40"/>
    <mergeCell ref="D39:D40"/>
    <mergeCell ref="E39:E40"/>
    <mergeCell ref="F39:F40"/>
    <mergeCell ref="I39:I40"/>
    <mergeCell ref="J39:J40"/>
    <mergeCell ref="G43:G44"/>
    <mergeCell ref="H43:H44"/>
    <mergeCell ref="I43:I44"/>
    <mergeCell ref="J43:J44"/>
    <mergeCell ref="G39:G40"/>
    <mergeCell ref="H39:H40"/>
    <mergeCell ref="C43:C44"/>
    <mergeCell ref="D43:D44"/>
    <mergeCell ref="E43:E44"/>
    <mergeCell ref="F43:F44"/>
    <mergeCell ref="K43:K44"/>
    <mergeCell ref="L43:L44"/>
    <mergeCell ref="K39:K40"/>
    <mergeCell ref="L39:L40"/>
  </mergeCells>
  <hyperlinks>
    <hyperlink ref="H7" r:id="rId1" display="consultantplus://offline/ref=1BF242F4A6F15E814FFDA8BA8883EDE30F4271FE77F4760EED3F2D51CFF7ACAEBC7E84A718462B3AK"/>
  </hyperlink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88" r:id="rId2"/>
  <rowBreaks count="1" manualBreakCount="1">
    <brk id="21" max="11" man="1"/>
  </rowBreaks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P20"/>
  <sheetViews>
    <sheetView view="pageBreakPreview" zoomScale="80" zoomScaleSheetLayoutView="80" zoomScalePageLayoutView="0" workbookViewId="0" topLeftCell="A1">
      <selection activeCell="D9" sqref="D9:F10"/>
    </sheetView>
  </sheetViews>
  <sheetFormatPr defaultColWidth="9.00390625" defaultRowHeight="12.75"/>
  <cols>
    <col min="1" max="1" width="35.625" style="180" customWidth="1"/>
    <col min="2" max="3" width="9.125" style="3" customWidth="1"/>
    <col min="4" max="4" width="14.625" style="3" customWidth="1"/>
    <col min="5" max="9" width="13.625" style="3" customWidth="1"/>
    <col min="10" max="10" width="16.125" style="3" customWidth="1"/>
    <col min="11" max="11" width="13.625" style="3" customWidth="1"/>
    <col min="12" max="12" width="14.125" style="3" bestFit="1" customWidth="1"/>
    <col min="13" max="14" width="9.125" style="3" customWidth="1"/>
    <col min="15" max="15" width="21.375" style="3" customWidth="1"/>
    <col min="16" max="16" width="20.75390625" style="3" customWidth="1"/>
    <col min="17" max="16384" width="9.125" style="3" customWidth="1"/>
  </cols>
  <sheetData>
    <row r="2" spans="1:12" ht="15">
      <c r="A2" s="174"/>
      <c r="K2" s="323" t="s">
        <v>289</v>
      </c>
      <c r="L2" s="323"/>
    </row>
    <row r="3" spans="1:12" ht="15">
      <c r="A3" s="324" t="s">
        <v>159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</row>
    <row r="4" spans="1:12" ht="15">
      <c r="A4" s="324" t="s">
        <v>160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</row>
    <row r="5" spans="1:12" ht="15">
      <c r="A5" s="324" t="s">
        <v>344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</row>
    <row r="6" spans="1:12" ht="15">
      <c r="A6" s="1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5">
      <c r="A7" s="174"/>
      <c r="L7" s="168"/>
    </row>
    <row r="8" spans="1:12" ht="15">
      <c r="A8" s="318" t="s">
        <v>3</v>
      </c>
      <c r="B8" s="318" t="s">
        <v>4</v>
      </c>
      <c r="C8" s="318" t="s">
        <v>162</v>
      </c>
      <c r="D8" s="318" t="s">
        <v>163</v>
      </c>
      <c r="E8" s="318"/>
      <c r="F8" s="318"/>
      <c r="G8" s="318"/>
      <c r="H8" s="318"/>
      <c r="I8" s="318"/>
      <c r="J8" s="318"/>
      <c r="K8" s="318"/>
      <c r="L8" s="318"/>
    </row>
    <row r="9" spans="1:12" ht="15">
      <c r="A9" s="318"/>
      <c r="B9" s="318"/>
      <c r="C9" s="318"/>
      <c r="D9" s="325" t="s">
        <v>164</v>
      </c>
      <c r="E9" s="326"/>
      <c r="F9" s="327"/>
      <c r="G9" s="318" t="s">
        <v>8</v>
      </c>
      <c r="H9" s="318"/>
      <c r="I9" s="318"/>
      <c r="J9" s="318"/>
      <c r="K9" s="318"/>
      <c r="L9" s="318"/>
    </row>
    <row r="10" spans="1:12" ht="72" customHeight="1">
      <c r="A10" s="318"/>
      <c r="B10" s="318"/>
      <c r="C10" s="318"/>
      <c r="D10" s="319"/>
      <c r="E10" s="320"/>
      <c r="F10" s="321"/>
      <c r="G10" s="319" t="s">
        <v>165</v>
      </c>
      <c r="H10" s="320"/>
      <c r="I10" s="321"/>
      <c r="J10" s="319" t="s">
        <v>166</v>
      </c>
      <c r="K10" s="320"/>
      <c r="L10" s="321"/>
    </row>
    <row r="11" spans="1:12" ht="15">
      <c r="A11" s="318"/>
      <c r="B11" s="318"/>
      <c r="C11" s="318"/>
      <c r="D11" s="23" t="s">
        <v>167</v>
      </c>
      <c r="E11" s="23" t="s">
        <v>319</v>
      </c>
      <c r="F11" s="23" t="s">
        <v>343</v>
      </c>
      <c r="G11" s="23" t="s">
        <v>167</v>
      </c>
      <c r="H11" s="23" t="s">
        <v>319</v>
      </c>
      <c r="I11" s="23" t="s">
        <v>343</v>
      </c>
      <c r="J11" s="23" t="s">
        <v>167</v>
      </c>
      <c r="K11" s="23" t="s">
        <v>319</v>
      </c>
      <c r="L11" s="23" t="s">
        <v>343</v>
      </c>
    </row>
    <row r="12" spans="1:12" ht="15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  <c r="G12" s="23">
        <v>7</v>
      </c>
      <c r="H12" s="23">
        <v>8</v>
      </c>
      <c r="I12" s="23">
        <v>9</v>
      </c>
      <c r="J12" s="23">
        <v>10</v>
      </c>
      <c r="K12" s="23">
        <v>11</v>
      </c>
      <c r="L12" s="23">
        <v>12</v>
      </c>
    </row>
    <row r="13" spans="1:16" ht="56.25" customHeight="1">
      <c r="A13" s="175" t="s">
        <v>168</v>
      </c>
      <c r="B13" s="176" t="s">
        <v>206</v>
      </c>
      <c r="C13" s="177" t="s">
        <v>16</v>
      </c>
      <c r="D13" s="178">
        <f>G13+J13</f>
        <v>3046700</v>
      </c>
      <c r="E13" s="167">
        <f>E14+E15</f>
        <v>3120300</v>
      </c>
      <c r="F13" s="167">
        <f>F14+F15</f>
        <v>3297200</v>
      </c>
      <c r="G13" s="178">
        <f>G14+G15</f>
        <v>3046700</v>
      </c>
      <c r="H13" s="167">
        <f>H14+H15</f>
        <v>3120300</v>
      </c>
      <c r="I13" s="167">
        <f>I14+I15</f>
        <v>3297200</v>
      </c>
      <c r="J13" s="178">
        <v>0</v>
      </c>
      <c r="K13" s="167">
        <v>0</v>
      </c>
      <c r="L13" s="167">
        <v>0</v>
      </c>
      <c r="P13" s="3">
        <v>14591542.000000002</v>
      </c>
    </row>
    <row r="14" spans="1:16" ht="74.25" customHeight="1">
      <c r="A14" s="179" t="s">
        <v>169</v>
      </c>
      <c r="B14" s="23">
        <v>1001</v>
      </c>
      <c r="C14" s="23" t="s">
        <v>16</v>
      </c>
      <c r="D14" s="170">
        <v>0</v>
      </c>
      <c r="E14" s="169">
        <v>0</v>
      </c>
      <c r="F14" s="169">
        <v>0</v>
      </c>
      <c r="G14" s="170">
        <v>0</v>
      </c>
      <c r="H14" s="169">
        <v>0</v>
      </c>
      <c r="I14" s="169">
        <v>0</v>
      </c>
      <c r="J14" s="170">
        <v>0</v>
      </c>
      <c r="K14" s="169">
        <v>0</v>
      </c>
      <c r="L14" s="169">
        <v>0</v>
      </c>
      <c r="P14" s="3">
        <v>10834874.990000002</v>
      </c>
    </row>
    <row r="15" spans="1:12" ht="74.25" customHeight="1">
      <c r="A15" s="179" t="s">
        <v>170</v>
      </c>
      <c r="B15" s="23">
        <v>2001</v>
      </c>
      <c r="C15" s="179"/>
      <c r="D15" s="170">
        <f>G15+J15</f>
        <v>3046700</v>
      </c>
      <c r="E15" s="170">
        <f>H15+K15</f>
        <v>3120300</v>
      </c>
      <c r="F15" s="170">
        <f>I15+L15</f>
        <v>3297200</v>
      </c>
      <c r="G15" s="170">
        <f>'Т2 2019'!E37</f>
        <v>3046700</v>
      </c>
      <c r="H15" s="169">
        <f>'Т2 2020'!E37</f>
        <v>3120300</v>
      </c>
      <c r="I15" s="169">
        <f>'Т2 2021'!E37</f>
        <v>3297200</v>
      </c>
      <c r="J15" s="170">
        <v>0</v>
      </c>
      <c r="K15" s="169">
        <v>0</v>
      </c>
      <c r="L15" s="169">
        <v>0</v>
      </c>
    </row>
    <row r="18" spans="1:9" ht="36" customHeight="1">
      <c r="A18" s="322" t="s">
        <v>214</v>
      </c>
      <c r="B18" s="322"/>
      <c r="C18" s="322"/>
      <c r="D18" s="322"/>
      <c r="E18" s="322"/>
      <c r="F18" s="322"/>
      <c r="G18" s="322"/>
      <c r="H18" s="322"/>
      <c r="I18" s="322"/>
    </row>
    <row r="19" spans="1:8" ht="15">
      <c r="A19" s="322" t="s">
        <v>215</v>
      </c>
      <c r="B19" s="322"/>
      <c r="C19" s="322"/>
      <c r="D19" s="322"/>
      <c r="E19" s="322"/>
      <c r="F19" s="322"/>
      <c r="G19" s="322"/>
      <c r="H19" s="322"/>
    </row>
    <row r="20" ht="15">
      <c r="A20" s="180" t="s">
        <v>216</v>
      </c>
    </row>
  </sheetData>
  <sheetProtection/>
  <mergeCells count="14">
    <mergeCell ref="K2:L2"/>
    <mergeCell ref="A19:H19"/>
    <mergeCell ref="A3:L3"/>
    <mergeCell ref="A4:L4"/>
    <mergeCell ref="A5:L5"/>
    <mergeCell ref="A8:A11"/>
    <mergeCell ref="B8:B11"/>
    <mergeCell ref="C8:C11"/>
    <mergeCell ref="D8:L8"/>
    <mergeCell ref="D9:F10"/>
    <mergeCell ref="G9:L9"/>
    <mergeCell ref="G10:I10"/>
    <mergeCell ref="J10:L10"/>
    <mergeCell ref="A18:I18"/>
  </mergeCells>
  <hyperlinks>
    <hyperlink ref="G10" r:id="rId1" display="consultantplus://offline/ref=838F91B6445C383068C9FF87801A905B05D7C2BA03DE6E11CC7160FBE7R6RFF"/>
    <hyperlink ref="J10" r:id="rId2" display="consultantplus://offline/ref=838F91B6445C383068C9FF87801A905B05D7C2BD04D86E11CC7160FBE7R6RFF"/>
  </hyperlinks>
  <printOptions/>
  <pageMargins left="0.25" right="0.25" top="0.75" bottom="0.75" header="0.3" footer="0.3"/>
  <pageSetup horizontalDpi="600" verticalDpi="600" orientation="landscape" paperSize="9" scale="74"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0"/>
  <sheetViews>
    <sheetView view="pageBreakPreview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50.875" style="33" customWidth="1"/>
    <col min="2" max="3" width="25.75390625" style="33" customWidth="1"/>
    <col min="4" max="16384" width="9.125" style="33" customWidth="1"/>
  </cols>
  <sheetData>
    <row r="1" ht="15">
      <c r="C1" s="34" t="s">
        <v>108</v>
      </c>
    </row>
    <row r="2" spans="1:3" ht="15">
      <c r="A2" s="316" t="s">
        <v>95</v>
      </c>
      <c r="B2" s="316"/>
      <c r="C2" s="316"/>
    </row>
    <row r="3" spans="1:3" ht="15">
      <c r="A3" s="316" t="s">
        <v>96</v>
      </c>
      <c r="B3" s="316"/>
      <c r="C3" s="316"/>
    </row>
    <row r="4" spans="1:3" ht="15">
      <c r="A4" s="316" t="s">
        <v>341</v>
      </c>
      <c r="B4" s="316"/>
      <c r="C4" s="316"/>
    </row>
    <row r="5" spans="1:3" ht="15">
      <c r="A5" s="316"/>
      <c r="B5" s="316"/>
      <c r="C5" s="316"/>
    </row>
    <row r="6" spans="1:3" s="45" customFormat="1" ht="42" customHeight="1">
      <c r="A6" s="42" t="s">
        <v>3</v>
      </c>
      <c r="B6" s="42" t="s">
        <v>4</v>
      </c>
      <c r="C6" s="42" t="s">
        <v>97</v>
      </c>
    </row>
    <row r="7" spans="1:3" s="47" customFormat="1" ht="16.5" customHeight="1">
      <c r="A7" s="46">
        <v>1</v>
      </c>
      <c r="B7" s="46">
        <v>2</v>
      </c>
      <c r="C7" s="46">
        <v>3</v>
      </c>
    </row>
    <row r="8" spans="1:3" ht="21.75" customHeight="1">
      <c r="A8" s="51" t="s">
        <v>37</v>
      </c>
      <c r="B8" s="149" t="s">
        <v>207</v>
      </c>
      <c r="C8" s="52">
        <v>0</v>
      </c>
    </row>
    <row r="9" spans="1:3" ht="18.75" customHeight="1">
      <c r="A9" s="51" t="s">
        <v>38</v>
      </c>
      <c r="B9" s="149" t="s">
        <v>208</v>
      </c>
      <c r="C9" s="52">
        <v>0</v>
      </c>
    </row>
    <row r="10" spans="1:3" ht="18" customHeight="1">
      <c r="A10" s="51" t="s">
        <v>98</v>
      </c>
      <c r="B10" s="149" t="s">
        <v>209</v>
      </c>
      <c r="C10" s="52">
        <v>0</v>
      </c>
    </row>
    <row r="11" spans="1:3" ht="18" customHeight="1">
      <c r="A11" s="51" t="s">
        <v>99</v>
      </c>
      <c r="B11" s="149" t="s">
        <v>210</v>
      </c>
      <c r="C11" s="52">
        <v>0</v>
      </c>
    </row>
    <row r="12" spans="1:3" ht="18" customHeight="1">
      <c r="A12" s="150"/>
      <c r="B12" s="151"/>
      <c r="C12" s="152"/>
    </row>
    <row r="13" ht="15">
      <c r="C13" s="34" t="s">
        <v>109</v>
      </c>
    </row>
    <row r="14" spans="1:3" s="65" customFormat="1" ht="15">
      <c r="A14" s="316" t="s">
        <v>100</v>
      </c>
      <c r="B14" s="316"/>
      <c r="C14" s="316"/>
    </row>
    <row r="15" ht="15">
      <c r="A15" s="38"/>
    </row>
    <row r="16" spans="1:3" ht="45">
      <c r="A16" s="42" t="s">
        <v>3</v>
      </c>
      <c r="B16" s="42" t="s">
        <v>4</v>
      </c>
      <c r="C16" s="42" t="s">
        <v>97</v>
      </c>
    </row>
    <row r="17" spans="1:3" ht="15">
      <c r="A17" s="44">
        <v>1</v>
      </c>
      <c r="B17" s="44">
        <v>2</v>
      </c>
      <c r="C17" s="44">
        <v>3</v>
      </c>
    </row>
    <row r="18" spans="1:3" ht="15">
      <c r="A18" s="51" t="s">
        <v>101</v>
      </c>
      <c r="B18" s="149" t="s">
        <v>207</v>
      </c>
      <c r="C18" s="52">
        <v>0</v>
      </c>
    </row>
    <row r="19" spans="1:3" ht="60">
      <c r="A19" s="53" t="s">
        <v>102</v>
      </c>
      <c r="B19" s="149" t="s">
        <v>208</v>
      </c>
      <c r="C19" s="52">
        <v>0</v>
      </c>
    </row>
    <row r="20" spans="1:3" ht="30">
      <c r="A20" s="51" t="s">
        <v>103</v>
      </c>
      <c r="B20" s="149" t="s">
        <v>209</v>
      </c>
      <c r="C20" s="52">
        <v>0</v>
      </c>
    </row>
    <row r="21" spans="1:3" ht="15">
      <c r="A21" s="150"/>
      <c r="B21" s="150"/>
      <c r="C21" s="150"/>
    </row>
    <row r="22" spans="1:3" ht="15">
      <c r="A22" s="150"/>
      <c r="B22" s="150"/>
      <c r="C22" s="150"/>
    </row>
    <row r="23" spans="1:3" ht="15">
      <c r="A23" s="150" t="s">
        <v>282</v>
      </c>
      <c r="B23" s="150"/>
      <c r="C23" s="150" t="s">
        <v>324</v>
      </c>
    </row>
    <row r="24" spans="1:3" ht="15">
      <c r="A24" s="150"/>
      <c r="B24" s="150"/>
      <c r="C24" s="150"/>
    </row>
    <row r="25" spans="1:3" ht="15">
      <c r="A25" s="150"/>
      <c r="B25" s="150"/>
      <c r="C25" s="150"/>
    </row>
    <row r="26" spans="1:3" ht="15">
      <c r="A26" s="150" t="s">
        <v>247</v>
      </c>
      <c r="B26" s="150"/>
      <c r="C26" s="150" t="s">
        <v>248</v>
      </c>
    </row>
    <row r="27" spans="1:3" ht="15">
      <c r="A27" s="150"/>
      <c r="B27" s="150"/>
      <c r="C27" s="150"/>
    </row>
    <row r="28" spans="1:3" ht="15">
      <c r="A28" s="150"/>
      <c r="B28" s="150"/>
      <c r="C28" s="150"/>
    </row>
    <row r="29" spans="1:3" ht="15">
      <c r="A29" s="150" t="s">
        <v>217</v>
      </c>
      <c r="B29" s="150"/>
      <c r="C29" s="150" t="s">
        <v>323</v>
      </c>
    </row>
    <row r="30" spans="1:3" ht="15">
      <c r="A30" s="150" t="s">
        <v>249</v>
      </c>
      <c r="B30" s="150"/>
      <c r="C30" s="150"/>
    </row>
  </sheetData>
  <sheetProtection/>
  <mergeCells count="5">
    <mergeCell ref="A14:C14"/>
    <mergeCell ref="A2:C2"/>
    <mergeCell ref="A3:C3"/>
    <mergeCell ref="A4:C4"/>
    <mergeCell ref="A5:C5"/>
  </mergeCells>
  <hyperlinks>
    <hyperlink ref="A19" r:id="rId1" display="consultantplus://offline/ref=1BF242F4A6F15E814FFDA8BA8883EDE30F4271FE77F4760EED3F2D51CF2F37K"/>
  </hyperlink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landscape" paperSize="9" scale="86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N31"/>
  <sheetViews>
    <sheetView view="pageBreakPreview" zoomScaleNormal="85" zoomScaleSheetLayoutView="100" zoomScalePageLayoutView="0" workbookViewId="0" topLeftCell="A1">
      <selection activeCell="L19" sqref="L19"/>
    </sheetView>
  </sheetViews>
  <sheetFormatPr defaultColWidth="9.00390625" defaultRowHeight="12.75"/>
  <cols>
    <col min="1" max="1" width="6.00390625" style="3" customWidth="1"/>
    <col min="2" max="2" width="16.00390625" style="3" customWidth="1"/>
    <col min="3" max="3" width="14.75390625" style="3" customWidth="1"/>
    <col min="4" max="5" width="13.125" style="3" customWidth="1"/>
    <col min="6" max="6" width="11.00390625" style="3" customWidth="1"/>
    <col min="7" max="7" width="11.75390625" style="3" customWidth="1"/>
    <col min="8" max="8" width="10.625" style="3" customWidth="1"/>
    <col min="9" max="9" width="12.625" style="3" customWidth="1"/>
    <col min="10" max="10" width="16.25390625" style="3" customWidth="1"/>
    <col min="11" max="11" width="10.125" style="70" customWidth="1"/>
    <col min="12" max="12" width="13.875" style="3" customWidth="1"/>
    <col min="13" max="13" width="13.125" style="5" customWidth="1"/>
    <col min="14" max="14" width="12.125" style="3" customWidth="1"/>
    <col min="15" max="16384" width="9.125" style="3" customWidth="1"/>
  </cols>
  <sheetData>
    <row r="1" spans="1:13" s="77" customFormat="1" ht="14.25">
      <c r="A1" s="329" t="s">
        <v>116</v>
      </c>
      <c r="B1" s="329"/>
      <c r="C1" s="329"/>
      <c r="D1" s="329"/>
      <c r="E1" s="329"/>
      <c r="F1" s="329"/>
      <c r="G1" s="329"/>
      <c r="H1" s="329"/>
      <c r="I1" s="329"/>
      <c r="J1" s="329"/>
      <c r="K1" s="70"/>
      <c r="M1" s="76"/>
    </row>
    <row r="2" spans="11:13" s="77" customFormat="1" ht="14.25">
      <c r="K2" s="70"/>
      <c r="M2" s="76"/>
    </row>
    <row r="3" spans="1:13" s="77" customFormat="1" ht="14.25">
      <c r="A3" s="329" t="s">
        <v>250</v>
      </c>
      <c r="B3" s="329"/>
      <c r="C3" s="329"/>
      <c r="D3" s="329"/>
      <c r="E3" s="329"/>
      <c r="F3" s="329"/>
      <c r="G3" s="329"/>
      <c r="H3" s="329"/>
      <c r="I3" s="329"/>
      <c r="J3" s="329"/>
      <c r="K3" s="70"/>
      <c r="M3" s="76"/>
    </row>
    <row r="4" ht="15">
      <c r="A4" s="4"/>
    </row>
    <row r="5" spans="1:10" ht="15">
      <c r="A5" s="328" t="s">
        <v>251</v>
      </c>
      <c r="B5" s="328"/>
      <c r="C5" s="328"/>
      <c r="D5" s="328"/>
      <c r="E5" s="328"/>
      <c r="F5" s="328"/>
      <c r="G5" s="328"/>
      <c r="H5" s="328"/>
      <c r="I5" s="328"/>
      <c r="J5" s="328"/>
    </row>
    <row r="6" spans="1:13" s="13" customFormat="1" ht="32.25" customHeight="1">
      <c r="A6" s="331" t="s">
        <v>211</v>
      </c>
      <c r="B6" s="331"/>
      <c r="C6" s="331"/>
      <c r="D6" s="331"/>
      <c r="E6" s="331"/>
      <c r="F6" s="331"/>
      <c r="G6" s="331"/>
      <c r="H6" s="331"/>
      <c r="I6" s="331"/>
      <c r="J6" s="331"/>
      <c r="K6" s="71"/>
      <c r="M6" s="14"/>
    </row>
    <row r="7" ht="15">
      <c r="A7" s="4"/>
    </row>
    <row r="8" spans="1:13" s="77" customFormat="1" ht="14.25">
      <c r="A8" s="329" t="s">
        <v>39</v>
      </c>
      <c r="B8" s="329"/>
      <c r="C8" s="329"/>
      <c r="D8" s="329"/>
      <c r="E8" s="329"/>
      <c r="F8" s="329"/>
      <c r="G8" s="329"/>
      <c r="H8" s="329"/>
      <c r="I8" s="329"/>
      <c r="J8" s="329"/>
      <c r="K8" s="70"/>
      <c r="M8" s="76"/>
    </row>
    <row r="9" ht="15">
      <c r="A9" s="4"/>
    </row>
    <row r="10" spans="1:13" s="24" customFormat="1" ht="30" customHeight="1">
      <c r="A10" s="318" t="s">
        <v>40</v>
      </c>
      <c r="B10" s="318" t="s">
        <v>41</v>
      </c>
      <c r="C10" s="318" t="s">
        <v>42</v>
      </c>
      <c r="D10" s="318" t="s">
        <v>43</v>
      </c>
      <c r="E10" s="318"/>
      <c r="F10" s="318"/>
      <c r="G10" s="318"/>
      <c r="H10" s="318" t="s">
        <v>44</v>
      </c>
      <c r="I10" s="318" t="s">
        <v>45</v>
      </c>
      <c r="J10" s="318" t="s">
        <v>110</v>
      </c>
      <c r="K10" s="72"/>
      <c r="M10" s="10"/>
    </row>
    <row r="11" spans="1:13" s="24" customFormat="1" ht="15">
      <c r="A11" s="318"/>
      <c r="B11" s="318"/>
      <c r="C11" s="318"/>
      <c r="D11" s="318" t="s">
        <v>7</v>
      </c>
      <c r="E11" s="318" t="s">
        <v>8</v>
      </c>
      <c r="F11" s="318"/>
      <c r="G11" s="318"/>
      <c r="H11" s="318"/>
      <c r="I11" s="318"/>
      <c r="J11" s="318"/>
      <c r="K11" s="72"/>
      <c r="M11" s="10"/>
    </row>
    <row r="12" spans="1:13" s="24" customFormat="1" ht="87" customHeight="1">
      <c r="A12" s="318"/>
      <c r="B12" s="318"/>
      <c r="C12" s="318"/>
      <c r="D12" s="318"/>
      <c r="E12" s="23" t="s">
        <v>46</v>
      </c>
      <c r="F12" s="23" t="s">
        <v>47</v>
      </c>
      <c r="G12" s="23" t="s">
        <v>48</v>
      </c>
      <c r="H12" s="318"/>
      <c r="I12" s="318"/>
      <c r="J12" s="318"/>
      <c r="K12" s="72"/>
      <c r="M12" s="10"/>
    </row>
    <row r="13" spans="1:13" s="26" customFormat="1" ht="12">
      <c r="A13" s="25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  <c r="G13" s="25">
        <v>7</v>
      </c>
      <c r="H13" s="25">
        <v>8</v>
      </c>
      <c r="I13" s="25">
        <v>9</v>
      </c>
      <c r="J13" s="25">
        <v>10</v>
      </c>
      <c r="K13" s="73"/>
      <c r="M13" s="27"/>
    </row>
    <row r="14" spans="1:14" ht="23.25" customHeight="1">
      <c r="A14" s="16">
        <v>1</v>
      </c>
      <c r="B14" s="28" t="s">
        <v>271</v>
      </c>
      <c r="C14" s="20">
        <v>1</v>
      </c>
      <c r="D14" s="20">
        <f aca="true" t="shared" si="0" ref="D14:D19">E14+F14+G14</f>
        <v>16692.5</v>
      </c>
      <c r="E14" s="21">
        <v>10192</v>
      </c>
      <c r="F14" s="21">
        <v>877</v>
      </c>
      <c r="G14" s="20">
        <v>5623.5</v>
      </c>
      <c r="H14" s="29">
        <v>0</v>
      </c>
      <c r="I14" s="20">
        <f aca="true" t="shared" si="1" ref="I14:I19">D14*1.15</f>
        <v>19196.375</v>
      </c>
      <c r="J14" s="20">
        <f>D14+I14*12-51.4</f>
        <v>246997.6</v>
      </c>
      <c r="K14" s="74" t="s">
        <v>218</v>
      </c>
      <c r="L14" s="74">
        <f>455000+5000</f>
        <v>460000</v>
      </c>
      <c r="M14" s="5">
        <f>J14+J15+J16</f>
        <v>460000</v>
      </c>
      <c r="N14" s="5">
        <f>M14-L14</f>
        <v>0</v>
      </c>
    </row>
    <row r="15" spans="1:14" ht="45" customHeight="1">
      <c r="A15" s="16">
        <v>2</v>
      </c>
      <c r="B15" s="28" t="s">
        <v>272</v>
      </c>
      <c r="C15" s="20">
        <v>1</v>
      </c>
      <c r="D15" s="20">
        <f t="shared" si="0"/>
        <v>9828</v>
      </c>
      <c r="E15" s="21">
        <f>7134*C15</f>
        <v>7134</v>
      </c>
      <c r="F15" s="21">
        <v>0</v>
      </c>
      <c r="G15" s="20">
        <v>2694</v>
      </c>
      <c r="H15" s="29">
        <v>0</v>
      </c>
      <c r="I15" s="20">
        <f t="shared" si="1"/>
        <v>11302.199999999999</v>
      </c>
      <c r="J15" s="20">
        <f>D15+I15*12+0.8</f>
        <v>145455.19999999998</v>
      </c>
      <c r="K15" s="74" t="s">
        <v>219</v>
      </c>
      <c r="L15" s="74">
        <f>823800+20000</f>
        <v>843800</v>
      </c>
      <c r="M15" s="5">
        <f>J19</f>
        <v>843800.0000000002</v>
      </c>
      <c r="N15" s="5">
        <f>M15-L15</f>
        <v>0</v>
      </c>
    </row>
    <row r="16" spans="1:14" ht="35.25" customHeight="1">
      <c r="A16" s="16">
        <v>3</v>
      </c>
      <c r="B16" s="28" t="s">
        <v>283</v>
      </c>
      <c r="C16" s="20">
        <v>0.5</v>
      </c>
      <c r="D16" s="20">
        <f t="shared" si="0"/>
        <v>4564</v>
      </c>
      <c r="E16" s="21">
        <v>2964</v>
      </c>
      <c r="F16" s="21">
        <v>0</v>
      </c>
      <c r="G16" s="20">
        <v>1600</v>
      </c>
      <c r="H16" s="29">
        <v>0</v>
      </c>
      <c r="I16" s="20">
        <f t="shared" si="1"/>
        <v>5248.599999999999</v>
      </c>
      <c r="J16" s="20">
        <f>D16+I16*12</f>
        <v>67547.2</v>
      </c>
      <c r="K16" s="74" t="s">
        <v>325</v>
      </c>
      <c r="L16" s="74">
        <f>3070000+30000</f>
        <v>3100000</v>
      </c>
      <c r="M16" s="5">
        <f>J17+J18</f>
        <v>3099999.9979999997</v>
      </c>
      <c r="N16" s="5">
        <f>L16-M16</f>
        <v>0.0020000003278255463</v>
      </c>
    </row>
    <row r="17" spans="1:14" ht="35.25" customHeight="1">
      <c r="A17" s="16">
        <v>4</v>
      </c>
      <c r="B17" s="28" t="s">
        <v>273</v>
      </c>
      <c r="C17" s="20">
        <v>14.67</v>
      </c>
      <c r="D17" s="20">
        <f t="shared" si="0"/>
        <v>202541.01</v>
      </c>
      <c r="E17" s="21">
        <v>123901.72</v>
      </c>
      <c r="F17" s="21">
        <v>32177.29</v>
      </c>
      <c r="G17" s="20">
        <v>46462</v>
      </c>
      <c r="H17" s="29">
        <v>0</v>
      </c>
      <c r="I17" s="20">
        <f t="shared" si="1"/>
        <v>232922.1615</v>
      </c>
      <c r="J17" s="20">
        <f>D17+I17*12-82.95</f>
        <v>2997523.9979999997</v>
      </c>
      <c r="K17" s="74"/>
      <c r="L17" s="74"/>
      <c r="N17" s="5"/>
    </row>
    <row r="18" spans="1:14" ht="48.75" customHeight="1">
      <c r="A18" s="16">
        <v>5</v>
      </c>
      <c r="B18" s="28" t="s">
        <v>274</v>
      </c>
      <c r="C18" s="20">
        <v>0.5</v>
      </c>
      <c r="D18" s="20">
        <f t="shared" si="0"/>
        <v>6924.030000000001</v>
      </c>
      <c r="E18" s="21">
        <v>4128.25</v>
      </c>
      <c r="F18" s="21">
        <v>0</v>
      </c>
      <c r="G18" s="20">
        <v>2795.78</v>
      </c>
      <c r="H18" s="29">
        <v>0</v>
      </c>
      <c r="I18" s="20">
        <f t="shared" si="1"/>
        <v>7962.6345</v>
      </c>
      <c r="J18" s="20">
        <f>ROUND(D18+I18*12,0)</f>
        <v>102476</v>
      </c>
      <c r="K18" s="74" t="s">
        <v>257</v>
      </c>
      <c r="L18" s="74">
        <f>'Т2 2019'!F24</f>
        <v>4403800</v>
      </c>
      <c r="N18" s="5"/>
    </row>
    <row r="19" spans="1:14" ht="47.25" customHeight="1">
      <c r="A19" s="16">
        <v>6</v>
      </c>
      <c r="B19" s="28" t="s">
        <v>77</v>
      </c>
      <c r="C19" s="20">
        <f>22.67-C14-C15-C16-C17-C18</f>
        <v>5.000000000000002</v>
      </c>
      <c r="D19" s="20">
        <f t="shared" si="0"/>
        <v>57000.00000000002</v>
      </c>
      <c r="E19" s="21">
        <f>11400*C19</f>
        <v>57000.00000000002</v>
      </c>
      <c r="F19" s="21">
        <v>0</v>
      </c>
      <c r="G19" s="20">
        <v>0</v>
      </c>
      <c r="H19" s="29">
        <v>0</v>
      </c>
      <c r="I19" s="20">
        <f t="shared" si="1"/>
        <v>65550.00000000001</v>
      </c>
      <c r="J19" s="20">
        <f>D19+I19*12+200</f>
        <v>843800.0000000002</v>
      </c>
      <c r="K19" s="74"/>
      <c r="L19" s="74"/>
      <c r="N19" s="5"/>
    </row>
    <row r="20" spans="1:13" s="77" customFormat="1" ht="14.25">
      <c r="A20" s="330" t="s">
        <v>49</v>
      </c>
      <c r="B20" s="330"/>
      <c r="C20" s="22">
        <f>SUM(C14:C19)</f>
        <v>22.67</v>
      </c>
      <c r="D20" s="22">
        <f>SUM(D14:D19)</f>
        <v>297549.54000000004</v>
      </c>
      <c r="E20" s="22" t="s">
        <v>50</v>
      </c>
      <c r="F20" s="22" t="s">
        <v>50</v>
      </c>
      <c r="G20" s="22" t="s">
        <v>50</v>
      </c>
      <c r="H20" s="22" t="s">
        <v>50</v>
      </c>
      <c r="I20" s="22" t="s">
        <v>50</v>
      </c>
      <c r="J20" s="232">
        <f>SUM(J14:J19)</f>
        <v>4403799.998</v>
      </c>
      <c r="K20" s="74"/>
      <c r="L20" s="75"/>
      <c r="M20" s="76"/>
    </row>
    <row r="21" spans="4:12" ht="15">
      <c r="D21" s="10"/>
      <c r="E21" s="10"/>
      <c r="F21" s="10"/>
      <c r="G21" s="10"/>
      <c r="H21" s="10"/>
      <c r="I21" s="10"/>
      <c r="J21" s="10"/>
      <c r="K21" s="74"/>
      <c r="L21" s="10"/>
    </row>
    <row r="22" spans="1:10" s="33" customFormat="1" ht="15">
      <c r="A22" s="332" t="s">
        <v>290</v>
      </c>
      <c r="B22" s="332"/>
      <c r="C22" s="332"/>
      <c r="D22" s="332"/>
      <c r="E22" s="332"/>
      <c r="F22" s="332"/>
      <c r="G22" s="332"/>
      <c r="H22" s="332"/>
      <c r="I22" s="332"/>
      <c r="J22" s="332"/>
    </row>
    <row r="23" spans="1:10" s="33" customFormat="1" ht="15">
      <c r="A23" s="332" t="s">
        <v>291</v>
      </c>
      <c r="B23" s="332"/>
      <c r="C23" s="332"/>
      <c r="D23" s="332"/>
      <c r="E23" s="332"/>
      <c r="F23" s="332"/>
      <c r="G23" s="332"/>
      <c r="H23" s="332"/>
      <c r="I23" s="332"/>
      <c r="J23" s="332"/>
    </row>
    <row r="24" spans="1:6" s="33" customFormat="1" ht="15">
      <c r="A24" s="163"/>
      <c r="B24" s="163"/>
      <c r="C24" s="163"/>
      <c r="D24" s="163"/>
      <c r="E24" s="163"/>
      <c r="F24" s="163"/>
    </row>
    <row r="25" spans="1:10" ht="15">
      <c r="A25" s="328" t="s">
        <v>252</v>
      </c>
      <c r="B25" s="328"/>
      <c r="C25" s="328"/>
      <c r="D25" s="328"/>
      <c r="E25" s="328"/>
      <c r="F25" s="328"/>
      <c r="G25" s="172"/>
      <c r="H25" s="172"/>
      <c r="I25" s="172"/>
      <c r="J25" s="172"/>
    </row>
    <row r="26" spans="1:13" s="13" customFormat="1" ht="40.5" customHeight="1">
      <c r="A26" s="331" t="s">
        <v>211</v>
      </c>
      <c r="B26" s="331"/>
      <c r="C26" s="331"/>
      <c r="D26" s="331"/>
      <c r="E26" s="331"/>
      <c r="F26" s="331"/>
      <c r="G26" s="331"/>
      <c r="H26" s="331"/>
      <c r="I26" s="331"/>
      <c r="J26" s="331"/>
      <c r="K26" s="71"/>
      <c r="M26" s="14"/>
    </row>
    <row r="27" s="33" customFormat="1" ht="15">
      <c r="A27" s="38"/>
    </row>
    <row r="28" spans="1:10" s="45" customFormat="1" ht="95.25" customHeight="1">
      <c r="A28" s="42" t="s">
        <v>40</v>
      </c>
      <c r="B28" s="310" t="s">
        <v>51</v>
      </c>
      <c r="C28" s="310"/>
      <c r="D28" s="310"/>
      <c r="E28" s="333" t="s">
        <v>104</v>
      </c>
      <c r="F28" s="333"/>
      <c r="G28" s="310" t="s">
        <v>105</v>
      </c>
      <c r="H28" s="310"/>
      <c r="I28" s="42" t="s">
        <v>106</v>
      </c>
      <c r="J28" s="181" t="s">
        <v>81</v>
      </c>
    </row>
    <row r="29" spans="1:10" s="47" customFormat="1" ht="21" customHeight="1">
      <c r="A29" s="46">
        <v>1</v>
      </c>
      <c r="B29" s="336">
        <v>2</v>
      </c>
      <c r="C29" s="337"/>
      <c r="D29" s="338"/>
      <c r="E29" s="350">
        <v>5</v>
      </c>
      <c r="F29" s="350"/>
      <c r="G29" s="347"/>
      <c r="H29" s="347"/>
      <c r="I29" s="182"/>
      <c r="J29" s="182"/>
    </row>
    <row r="30" spans="1:10" s="33" customFormat="1" ht="30" customHeight="1">
      <c r="A30" s="36">
        <v>1</v>
      </c>
      <c r="B30" s="339" t="s">
        <v>293</v>
      </c>
      <c r="C30" s="340"/>
      <c r="D30" s="341"/>
      <c r="E30" s="349">
        <f>J30/G30/I30</f>
        <v>2500</v>
      </c>
      <c r="F30" s="349"/>
      <c r="G30" s="348">
        <v>10</v>
      </c>
      <c r="H30" s="348"/>
      <c r="I30" s="181">
        <v>2</v>
      </c>
      <c r="J30" s="181">
        <v>50000</v>
      </c>
    </row>
    <row r="31" spans="1:10" s="33" customFormat="1" ht="15">
      <c r="A31" s="342" t="s">
        <v>49</v>
      </c>
      <c r="B31" s="343"/>
      <c r="C31" s="343"/>
      <c r="D31" s="344"/>
      <c r="E31" s="345" t="s">
        <v>50</v>
      </c>
      <c r="F31" s="346"/>
      <c r="G31" s="334" t="s">
        <v>292</v>
      </c>
      <c r="H31" s="335"/>
      <c r="I31" s="183" t="s">
        <v>292</v>
      </c>
      <c r="J31" s="231">
        <f>J30</f>
        <v>50000</v>
      </c>
    </row>
  </sheetData>
  <sheetProtection/>
  <mergeCells count="31">
    <mergeCell ref="G31:H31"/>
    <mergeCell ref="B29:D29"/>
    <mergeCell ref="B30:D30"/>
    <mergeCell ref="A31:D31"/>
    <mergeCell ref="E31:F31"/>
    <mergeCell ref="G29:H29"/>
    <mergeCell ref="G30:H30"/>
    <mergeCell ref="E30:F30"/>
    <mergeCell ref="E29:F29"/>
    <mergeCell ref="A25:F25"/>
    <mergeCell ref="A22:J22"/>
    <mergeCell ref="G28:H28"/>
    <mergeCell ref="E28:F28"/>
    <mergeCell ref="B28:D28"/>
    <mergeCell ref="A23:J23"/>
    <mergeCell ref="A26:J26"/>
    <mergeCell ref="A1:J1"/>
    <mergeCell ref="A20:B20"/>
    <mergeCell ref="A3:J3"/>
    <mergeCell ref="A6:J6"/>
    <mergeCell ref="A8:J8"/>
    <mergeCell ref="H10:H12"/>
    <mergeCell ref="I10:I12"/>
    <mergeCell ref="J10:J12"/>
    <mergeCell ref="D11:D12"/>
    <mergeCell ref="A10:A12"/>
    <mergeCell ref="A5:J5"/>
    <mergeCell ref="B10:B12"/>
    <mergeCell ref="C10:C12"/>
    <mergeCell ref="D10:G10"/>
    <mergeCell ref="E11:G11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U31</dc:creator>
  <cp:keywords/>
  <dc:description/>
  <cp:lastModifiedBy>Экономист</cp:lastModifiedBy>
  <cp:lastPrinted>2019-01-21T02:58:06Z</cp:lastPrinted>
  <dcterms:created xsi:type="dcterms:W3CDTF">2016-11-15T11:35:14Z</dcterms:created>
  <dcterms:modified xsi:type="dcterms:W3CDTF">2019-01-23T06:23:52Z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